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1725" windowWidth="15390" windowHeight="2115"/>
  </bookViews>
  <sheets>
    <sheet name="Investment Database" sheetId="9" r:id="rId1"/>
    <sheet name="Regasification Capacity" sheetId="14" r:id="rId2"/>
    <sheet name="Storage Capacity" sheetId="15" r:id="rId3"/>
    <sheet name="Chart Tables" sheetId="13" r:id="rId4"/>
  </sheets>
  <definedNames>
    <definedName name="_xlnm._FilterDatabase" localSheetId="0" hidden="1">'Investment Database'!$B$1:$BC$72</definedName>
    <definedName name="_xlnm.Print_Area" localSheetId="0">'Investment Database'!$B$1:$U$85</definedName>
  </definedNames>
  <calcPr calcId="145621"/>
</workbook>
</file>

<file path=xl/calcChain.xml><?xml version="1.0" encoding="utf-8"?>
<calcChain xmlns="http://schemas.openxmlformats.org/spreadsheetml/2006/main">
  <c r="AS61" i="9" l="1"/>
  <c r="AU61" i="9" s="1"/>
  <c r="AW61" i="9" s="1"/>
  <c r="AY61" i="9" s="1"/>
  <c r="BA61" i="9" s="1"/>
  <c r="BC61" i="9" s="1"/>
  <c r="AR61" i="9"/>
  <c r="AT61" i="9" s="1"/>
  <c r="AV61" i="9" s="1"/>
  <c r="AX61" i="9" s="1"/>
  <c r="AZ61" i="9" s="1"/>
  <c r="BB61" i="9" s="1"/>
  <c r="AV66" i="9"/>
  <c r="AX66" i="9" s="1"/>
  <c r="AZ66" i="9" s="1"/>
  <c r="BB66" i="9" s="1"/>
  <c r="AP66" i="9"/>
  <c r="AR66" i="9" s="1"/>
  <c r="AS33" i="9"/>
  <c r="AU33" i="9" s="1"/>
  <c r="AW33" i="9" s="1"/>
  <c r="AY33" i="9" s="1"/>
  <c r="BA33" i="9" s="1"/>
  <c r="BC33" i="9" s="1"/>
  <c r="AR33" i="9"/>
  <c r="AT33" i="9" s="1"/>
  <c r="AV33" i="9" s="1"/>
  <c r="AX33" i="9" s="1"/>
  <c r="AZ33" i="9" s="1"/>
  <c r="BB33" i="9" s="1"/>
  <c r="AX30" i="9"/>
  <c r="AZ30" i="9" s="1"/>
  <c r="BB30" i="9" s="1"/>
  <c r="AY30" i="9"/>
  <c r="BA30" i="9" s="1"/>
  <c r="BC30" i="9" s="1"/>
  <c r="AU22" i="9"/>
  <c r="AW22" i="9" s="1"/>
  <c r="AY22" i="9" s="1"/>
  <c r="BA22" i="9" s="1"/>
  <c r="BC22" i="9" s="1"/>
  <c r="AS22" i="9"/>
  <c r="AR22" i="9"/>
  <c r="AT22" i="9" s="1"/>
  <c r="AV22" i="9" s="1"/>
  <c r="AX22" i="9" s="1"/>
  <c r="AZ22" i="9" s="1"/>
  <c r="BB22" i="9" s="1"/>
  <c r="AY13" i="9"/>
  <c r="BA13" i="9" s="1"/>
  <c r="BC13" i="9" s="1"/>
  <c r="AW13" i="9"/>
  <c r="AV13" i="9"/>
  <c r="AX13" i="9" s="1"/>
  <c r="AZ13" i="9" s="1"/>
  <c r="BB13" i="9" s="1"/>
  <c r="AU12" i="9"/>
  <c r="AW12" i="9" s="1"/>
  <c r="AY12" i="9" s="1"/>
  <c r="BA12" i="9" s="1"/>
  <c r="BC12" i="9" s="1"/>
  <c r="AS11" i="9"/>
  <c r="AU11" i="9" s="1"/>
  <c r="AW11" i="9" s="1"/>
  <c r="AY11" i="9" s="1"/>
  <c r="BA11" i="9" s="1"/>
  <c r="BC11" i="9" s="1"/>
  <c r="AY10" i="9"/>
  <c r="BA10" i="9" s="1"/>
  <c r="BC10" i="9" s="1"/>
  <c r="AV10" i="9"/>
  <c r="AX10" i="9" s="1"/>
  <c r="AZ10" i="9" s="1"/>
  <c r="BB10" i="9" s="1"/>
  <c r="AU10" i="9"/>
  <c r="AT10" i="9"/>
  <c r="AT5" i="9"/>
  <c r="AV5" i="9" s="1"/>
  <c r="AX5" i="9" s="1"/>
  <c r="AZ5" i="9" s="1"/>
  <c r="BB5" i="9" s="1"/>
  <c r="AZ54" i="9"/>
  <c r="AA38" i="9" l="1"/>
  <c r="AC38" i="9" s="1"/>
  <c r="AE38" i="9" s="1"/>
  <c r="AG38" i="9" s="1"/>
  <c r="AI38" i="9" s="1"/>
  <c r="AK38" i="9" s="1"/>
  <c r="AM38" i="9" s="1"/>
  <c r="AO38" i="9" s="1"/>
  <c r="AQ38" i="9" s="1"/>
  <c r="AS38" i="9" s="1"/>
  <c r="AU38" i="9" s="1"/>
  <c r="AW38" i="9" s="1"/>
  <c r="AY38" i="9" s="1"/>
  <c r="BA38" i="9" s="1"/>
  <c r="BC38" i="9" s="1"/>
  <c r="AH57" i="9"/>
  <c r="AJ57" i="9" s="1"/>
  <c r="AL57" i="9" s="1"/>
  <c r="AN57" i="9" s="1"/>
  <c r="AP57" i="9" s="1"/>
  <c r="AR57" i="9" s="1"/>
  <c r="AT57" i="9" s="1"/>
  <c r="AV57" i="9" s="1"/>
  <c r="AX57" i="9" s="1"/>
  <c r="AZ57" i="9" s="1"/>
  <c r="BB57" i="9" s="1"/>
  <c r="AI57" i="9"/>
  <c r="AK57" i="9" s="1"/>
  <c r="AM57" i="9" s="1"/>
  <c r="AO57" i="9" s="1"/>
  <c r="AQ57" i="9" s="1"/>
  <c r="AS57" i="9" s="1"/>
  <c r="AU57" i="9" s="1"/>
  <c r="AW57" i="9" s="1"/>
  <c r="AY57" i="9" s="1"/>
  <c r="BA57" i="9" s="1"/>
  <c r="BC57" i="9" s="1"/>
  <c r="AH58" i="9"/>
  <c r="AJ58" i="9" s="1"/>
  <c r="AL58" i="9" s="1"/>
  <c r="AI58" i="9"/>
  <c r="AK58" i="9" s="1"/>
  <c r="AO58" i="9" s="1"/>
  <c r="AQ58" i="9" s="1"/>
  <c r="AS58" i="9" s="1"/>
  <c r="AU58" i="9" s="1"/>
  <c r="AW58" i="9" s="1"/>
  <c r="AY58" i="9" s="1"/>
  <c r="BA58" i="9" s="1"/>
  <c r="BC58" i="9" s="1"/>
  <c r="AJ70" i="9"/>
  <c r="AL70" i="9" s="1"/>
  <c r="AN70" i="9" s="1"/>
  <c r="AP70" i="9" s="1"/>
  <c r="AR70" i="9" s="1"/>
  <c r="AT70" i="9" s="1"/>
  <c r="AV70" i="9" s="1"/>
  <c r="AX70" i="9" s="1"/>
  <c r="AZ70" i="9" s="1"/>
  <c r="BB70" i="9" s="1"/>
  <c r="AN58" i="9" l="1"/>
  <c r="AP58" i="9" s="1"/>
  <c r="AR58" i="9" s="1"/>
  <c r="AT58" i="9" s="1"/>
  <c r="AV58" i="9" s="1"/>
  <c r="AX58" i="9" s="1"/>
  <c r="AZ58" i="9" s="1"/>
  <c r="BB58" i="9" s="1"/>
  <c r="AL69" i="9"/>
  <c r="AN69" i="9" s="1"/>
  <c r="AP69" i="9" s="1"/>
  <c r="AR69" i="9" s="1"/>
  <c r="AT69" i="9" s="1"/>
  <c r="AV69" i="9" s="1"/>
  <c r="AX69" i="9" s="1"/>
  <c r="AZ69" i="9" s="1"/>
  <c r="BB69" i="9" s="1"/>
  <c r="AQ67" i="9"/>
  <c r="AS67" i="9" s="1"/>
  <c r="AU67" i="9" s="1"/>
  <c r="AW67" i="9" s="1"/>
  <c r="AY67" i="9" s="1"/>
  <c r="BA67" i="9" s="1"/>
  <c r="BC67" i="9" s="1"/>
  <c r="AP67" i="9"/>
  <c r="AR67" i="9" s="1"/>
  <c r="AT67" i="9" s="1"/>
  <c r="AV67" i="9" s="1"/>
  <c r="AX67" i="9" s="1"/>
  <c r="AZ67" i="9" s="1"/>
  <c r="BB67" i="9" s="1"/>
  <c r="AK47" i="9"/>
  <c r="AM47" i="9" s="1"/>
  <c r="AJ47" i="9"/>
  <c r="AL47" i="9" s="1"/>
  <c r="AN43" i="9"/>
  <c r="AP43" i="9" s="1"/>
  <c r="AR43" i="9" s="1"/>
  <c r="AT43" i="9" s="1"/>
  <c r="AV43" i="9" s="1"/>
  <c r="AX43" i="9" s="1"/>
  <c r="AZ43" i="9" s="1"/>
  <c r="BB43" i="9" s="1"/>
  <c r="AO43" i="9"/>
  <c r="AQ43" i="9" s="1"/>
  <c r="AS43" i="9" s="1"/>
  <c r="AU43" i="9" s="1"/>
  <c r="AW43" i="9" s="1"/>
  <c r="AY43" i="9" s="1"/>
  <c r="BA43" i="9" s="1"/>
  <c r="BC43" i="9" s="1"/>
  <c r="U75" i="9" l="1"/>
  <c r="U76" i="9" s="1"/>
  <c r="AS72" i="9" l="1"/>
  <c r="AU72" i="9" s="1"/>
  <c r="AW72" i="9" s="1"/>
  <c r="AY72" i="9" s="1"/>
  <c r="BA72" i="9" s="1"/>
  <c r="BC72" i="9" s="1"/>
  <c r="AR72" i="9"/>
  <c r="AT72" i="9" s="1"/>
  <c r="AV72" i="9" s="1"/>
  <c r="AX72" i="9" s="1"/>
  <c r="AZ72" i="9" s="1"/>
  <c r="BB72" i="9" s="1"/>
  <c r="AU37" i="9"/>
  <c r="AW37" i="9" s="1"/>
  <c r="AY37" i="9" s="1"/>
  <c r="BA37" i="9" s="1"/>
  <c r="BC37" i="9" s="1"/>
  <c r="AT37" i="9"/>
  <c r="AV37" i="9" s="1"/>
  <c r="AX37" i="9" s="1"/>
  <c r="AZ37" i="9" s="1"/>
  <c r="BB37" i="9" s="1"/>
  <c r="AQ60" i="9"/>
  <c r="AS60" i="9" s="1"/>
  <c r="AU60" i="9" s="1"/>
  <c r="AW60" i="9" s="1"/>
  <c r="AY60" i="9" s="1"/>
  <c r="BA60" i="9" s="1"/>
  <c r="BC60" i="9" s="1"/>
  <c r="AP60" i="9"/>
  <c r="AR60" i="9" s="1"/>
  <c r="AT60" i="9" s="1"/>
  <c r="AV60" i="9" s="1"/>
  <c r="AX60" i="9" s="1"/>
  <c r="AZ60" i="9" s="1"/>
  <c r="BB60" i="9" s="1"/>
  <c r="AN59" i="9"/>
  <c r="AP59" i="9" s="1"/>
  <c r="AR59" i="9" s="1"/>
  <c r="AT59" i="9" s="1"/>
  <c r="AV59" i="9" s="1"/>
  <c r="AX59" i="9" s="1"/>
  <c r="AZ59" i="9" s="1"/>
  <c r="BB59" i="9" s="1"/>
  <c r="AO59" i="9"/>
  <c r="AQ59" i="9" s="1"/>
  <c r="AS59" i="9" s="1"/>
  <c r="AU59" i="9" s="1"/>
  <c r="AW59" i="9" s="1"/>
  <c r="AY59" i="9" s="1"/>
  <c r="BA59" i="9" s="1"/>
  <c r="BC59" i="9" s="1"/>
  <c r="AY56" i="9"/>
  <c r="BA56" i="9" s="1"/>
  <c r="BC56" i="9" s="1"/>
  <c r="AX56" i="9"/>
  <c r="AZ56" i="9" s="1"/>
  <c r="BB56" i="9" s="1"/>
  <c r="BA54" i="9"/>
  <c r="BC54" i="9" s="1"/>
  <c r="BB54" i="9"/>
  <c r="BA50" i="9"/>
  <c r="BC50" i="9" s="1"/>
  <c r="AU49" i="9"/>
  <c r="AW49" i="9" s="1"/>
  <c r="AY49" i="9" s="1"/>
  <c r="BA49" i="9" s="1"/>
  <c r="BC49" i="9" s="1"/>
  <c r="AT49" i="9"/>
  <c r="AV49" i="9" s="1"/>
  <c r="AX49" i="9" s="1"/>
  <c r="AZ49" i="9" s="1"/>
  <c r="AO48" i="9"/>
  <c r="AQ48" i="9" s="1"/>
  <c r="AS48" i="9" s="1"/>
  <c r="AU48" i="9" s="1"/>
  <c r="AW48" i="9" s="1"/>
  <c r="AY48" i="9" s="1"/>
  <c r="BA48" i="9" s="1"/>
  <c r="BC48" i="9" s="1"/>
  <c r="AN48" i="9"/>
  <c r="AP48" i="9" s="1"/>
  <c r="AR48" i="9" s="1"/>
  <c r="AT48" i="9" s="1"/>
  <c r="AV48" i="9" s="1"/>
  <c r="AX48" i="9" s="1"/>
  <c r="AZ48" i="9" s="1"/>
  <c r="BB48" i="9" s="1"/>
  <c r="AO47" i="9"/>
  <c r="AQ47" i="9" s="1"/>
  <c r="AS47" i="9" s="1"/>
  <c r="AU47" i="9" s="1"/>
  <c r="AW47" i="9" s="1"/>
  <c r="AY47" i="9" s="1"/>
  <c r="BA47" i="9" s="1"/>
  <c r="BC47" i="9" s="1"/>
  <c r="AN47" i="9"/>
  <c r="AP47" i="9" s="1"/>
  <c r="AR47" i="9" s="1"/>
  <c r="AT47" i="9" s="1"/>
  <c r="AV47" i="9" s="1"/>
  <c r="AX47" i="9" s="1"/>
  <c r="AZ47" i="9" s="1"/>
  <c r="BB47" i="9" s="1"/>
  <c r="AY46" i="9"/>
  <c r="BA46" i="9" s="1"/>
  <c r="BC46" i="9" s="1"/>
  <c r="AX46" i="9"/>
  <c r="AZ46" i="9" s="1"/>
  <c r="BB46" i="9" s="1"/>
  <c r="AQ46" i="9"/>
  <c r="AS46" i="9" s="1"/>
  <c r="AP46" i="9"/>
  <c r="AR46" i="9" s="1"/>
  <c r="AL44" i="9"/>
  <c r="AN44" i="9" s="1"/>
  <c r="AP44" i="9" s="1"/>
  <c r="AR44" i="9" s="1"/>
  <c r="AT44" i="9" s="1"/>
  <c r="AV44" i="9" s="1"/>
  <c r="AX44" i="9" s="1"/>
  <c r="AZ44" i="9" s="1"/>
  <c r="BB44" i="9" s="1"/>
  <c r="AM44" i="9"/>
  <c r="AO44" i="9" s="1"/>
  <c r="AQ44" i="9" s="1"/>
  <c r="AS44" i="9" s="1"/>
  <c r="AU44" i="9" s="1"/>
  <c r="AW44" i="9" s="1"/>
  <c r="AY44" i="9" s="1"/>
  <c r="BA44" i="9" s="1"/>
  <c r="BC44" i="9" s="1"/>
  <c r="AO39" i="9"/>
  <c r="AQ39" i="9" s="1"/>
  <c r="AS39" i="9" s="1"/>
  <c r="AU39" i="9" s="1"/>
  <c r="AW39" i="9" s="1"/>
  <c r="AY39" i="9" s="1"/>
  <c r="BA39" i="9" s="1"/>
  <c r="BC39" i="9" s="1"/>
  <c r="AN39" i="9"/>
  <c r="AP39" i="9" s="1"/>
  <c r="AR39" i="9" s="1"/>
  <c r="AT39" i="9" s="1"/>
  <c r="AV39" i="9" s="1"/>
  <c r="AX39" i="9" s="1"/>
  <c r="AZ39" i="9" s="1"/>
  <c r="BB39" i="9" s="1"/>
  <c r="AV35" i="9"/>
  <c r="AX35" i="9" s="1"/>
  <c r="AZ35" i="9" s="1"/>
  <c r="BB35" i="9" s="1"/>
  <c r="AW35" i="9"/>
  <c r="AY35" i="9" s="1"/>
  <c r="BA35" i="9" s="1"/>
  <c r="BC35" i="9" s="1"/>
  <c r="AO34" i="9"/>
  <c r="AQ34" i="9" s="1"/>
  <c r="AS34" i="9" s="1"/>
  <c r="AU34" i="9" s="1"/>
  <c r="AW34" i="9" s="1"/>
  <c r="AY34" i="9" s="1"/>
  <c r="BA34" i="9" s="1"/>
  <c r="BC34" i="9" s="1"/>
  <c r="AN34" i="9"/>
  <c r="AP34" i="9" s="1"/>
  <c r="AR34" i="9" s="1"/>
  <c r="AT34" i="9" s="1"/>
  <c r="AV34" i="9" s="1"/>
  <c r="AX34" i="9" s="1"/>
  <c r="AZ34" i="9" s="1"/>
  <c r="BB34" i="9" s="1"/>
  <c r="AV29" i="9"/>
  <c r="AX29" i="9" s="1"/>
  <c r="AZ29" i="9" s="1"/>
  <c r="BB29" i="9" s="1"/>
  <c r="AW29" i="9"/>
  <c r="AY29" i="9" s="1"/>
  <c r="BA29" i="9" s="1"/>
  <c r="BC29" i="9" s="1"/>
  <c r="AV28" i="9"/>
  <c r="AX28" i="9" s="1"/>
  <c r="AZ28" i="9" s="1"/>
  <c r="BB28" i="9" s="1"/>
  <c r="AW28" i="9"/>
  <c r="AY28" i="9" s="1"/>
  <c r="BA28" i="9" s="1"/>
  <c r="BC28" i="9" s="1"/>
  <c r="AV27" i="9"/>
  <c r="AX27" i="9" s="1"/>
  <c r="AZ27" i="9" s="1"/>
  <c r="BB27" i="9" s="1"/>
  <c r="AW27" i="9"/>
  <c r="AY27" i="9" s="1"/>
  <c r="BA27" i="9" s="1"/>
  <c r="BC27" i="9" s="1"/>
  <c r="AM26" i="9"/>
  <c r="AO26" i="9" s="1"/>
  <c r="AQ26" i="9" s="1"/>
  <c r="AS26" i="9" s="1"/>
  <c r="AU26" i="9" s="1"/>
  <c r="AW26" i="9" s="1"/>
  <c r="AY26" i="9" s="1"/>
  <c r="BA26" i="9" s="1"/>
  <c r="BC26" i="9" s="1"/>
  <c r="AL26" i="9"/>
  <c r="AN26" i="9" s="1"/>
  <c r="AP26" i="9" s="1"/>
  <c r="AR26" i="9" s="1"/>
  <c r="AT26" i="9" s="1"/>
  <c r="AV26" i="9" s="1"/>
  <c r="AX26" i="9" s="1"/>
  <c r="AZ26" i="9" s="1"/>
  <c r="BB26" i="9" s="1"/>
  <c r="AW23" i="9"/>
  <c r="AY23" i="9" s="1"/>
  <c r="BA23" i="9" s="1"/>
  <c r="BC23" i="9" s="1"/>
  <c r="AV23" i="9"/>
  <c r="AX23" i="9" s="1"/>
  <c r="AZ23" i="9" s="1"/>
  <c r="BB23" i="9" s="1"/>
  <c r="AS21" i="9"/>
  <c r="AU21" i="9" s="1"/>
  <c r="AW21" i="9" s="1"/>
  <c r="AY21" i="9" s="1"/>
  <c r="BA21" i="9" s="1"/>
  <c r="BC21" i="9" s="1"/>
  <c r="AR21" i="9"/>
  <c r="AT21" i="9" s="1"/>
  <c r="AV21" i="9" s="1"/>
  <c r="AX21" i="9" s="1"/>
  <c r="AZ21" i="9" s="1"/>
  <c r="BB21" i="9" s="1"/>
  <c r="AS20" i="9"/>
  <c r="AU20" i="9" s="1"/>
  <c r="AW20" i="9" s="1"/>
  <c r="AY20" i="9" s="1"/>
  <c r="BA20" i="9" s="1"/>
  <c r="BC20" i="9" s="1"/>
  <c r="AR20" i="9"/>
  <c r="AT20" i="9" s="1"/>
  <c r="AV20" i="9" s="1"/>
  <c r="AX20" i="9" s="1"/>
  <c r="AZ20" i="9" s="1"/>
  <c r="BB20" i="9" s="1"/>
  <c r="AG16" i="9"/>
  <c r="AI16" i="9" s="1"/>
  <c r="AK16" i="9" s="1"/>
  <c r="AM16" i="9" s="1"/>
  <c r="AO16" i="9" s="1"/>
  <c r="AF16" i="9"/>
  <c r="AH16" i="9" s="1"/>
  <c r="W15" i="9"/>
  <c r="V15" i="9"/>
  <c r="X15" i="9" s="1"/>
  <c r="W14" i="9"/>
  <c r="V14" i="9"/>
  <c r="AQ17" i="9"/>
  <c r="AS17" i="9" s="1"/>
  <c r="AP17" i="9"/>
  <c r="AR17" i="9" s="1"/>
  <c r="AT17" i="9" s="1"/>
  <c r="AV17" i="9" s="1"/>
  <c r="AX17" i="9" s="1"/>
  <c r="AZ17" i="9" s="1"/>
  <c r="BB17" i="9" s="1"/>
  <c r="AY18" i="9"/>
  <c r="BA18" i="9" s="1"/>
  <c r="BC18" i="9" s="1"/>
  <c r="AX18" i="9"/>
  <c r="AZ18" i="9" s="1"/>
  <c r="BB18" i="9" s="1"/>
  <c r="AW8" i="9"/>
  <c r="AY8" i="9" s="1"/>
  <c r="BA8" i="9" s="1"/>
  <c r="BC8" i="9" s="1"/>
  <c r="AV8" i="9"/>
  <c r="AX8" i="9" s="1"/>
  <c r="AZ8" i="9" s="1"/>
  <c r="BB8" i="9" s="1"/>
  <c r="AQ7" i="9"/>
  <c r="AP7" i="9"/>
  <c r="T75" i="9"/>
  <c r="T76" i="9" s="1"/>
  <c r="C3" i="13"/>
  <c r="K67" i="9"/>
  <c r="BB49" i="9" l="1"/>
  <c r="AZ50" i="9"/>
  <c r="BB50" i="9" s="1"/>
  <c r="AR7" i="9"/>
  <c r="AT7" i="9" s="1"/>
  <c r="X14" i="9"/>
  <c r="X75" i="9" s="1"/>
  <c r="V75" i="9"/>
  <c r="V76" i="9" s="1"/>
  <c r="AS7" i="9"/>
  <c r="AU7" i="9" s="1"/>
  <c r="W75" i="9"/>
  <c r="W76" i="9" s="1"/>
  <c r="B3" i="13"/>
  <c r="D3" i="13"/>
  <c r="E3" i="13"/>
  <c r="Z15" i="9"/>
  <c r="AB15" i="9" s="1"/>
  <c r="AD15" i="9" s="1"/>
  <c r="AU17" i="9"/>
  <c r="AW17" i="9" s="1"/>
  <c r="AY17" i="9" s="1"/>
  <c r="BA17" i="9" s="1"/>
  <c r="BC17" i="9" s="1"/>
  <c r="AQ16" i="9"/>
  <c r="AS16" i="9" s="1"/>
  <c r="AU16" i="9" s="1"/>
  <c r="Y14" i="9"/>
  <c r="Y15" i="9"/>
  <c r="Z14" i="9"/>
  <c r="AJ16" i="9"/>
  <c r="D5" i="13" l="1"/>
  <c r="X76" i="9"/>
  <c r="B5" i="13"/>
  <c r="Z75" i="9"/>
  <c r="Y75" i="9"/>
  <c r="Y76" i="9" s="1"/>
  <c r="E4" i="13"/>
  <c r="C4" i="13"/>
  <c r="B6" i="13"/>
  <c r="D4" i="13"/>
  <c r="B4" i="13"/>
  <c r="AW7" i="9"/>
  <c r="AB14" i="9"/>
  <c r="AB75" i="9" s="1"/>
  <c r="AB76" i="9" s="1"/>
  <c r="AA15" i="9"/>
  <c r="AC15" i="9" s="1"/>
  <c r="AF15" i="9"/>
  <c r="AH15" i="9" s="1"/>
  <c r="AJ15" i="9" s="1"/>
  <c r="AL15" i="9" s="1"/>
  <c r="AL16" i="9"/>
  <c r="AN16" i="9" s="1"/>
  <c r="AP16" i="9" s="1"/>
  <c r="AR16" i="9" s="1"/>
  <c r="AA14" i="9"/>
  <c r="AW16" i="9"/>
  <c r="AV7" i="9"/>
  <c r="Z76" i="9" l="1"/>
  <c r="D6" i="13" s="1"/>
  <c r="AA75" i="9"/>
  <c r="B7" i="13"/>
  <c r="D7" i="13"/>
  <c r="C5" i="13"/>
  <c r="E5" i="13"/>
  <c r="AY7" i="9"/>
  <c r="AC14" i="9"/>
  <c r="AC75" i="9" s="1"/>
  <c r="AC76" i="9" s="1"/>
  <c r="AP15" i="9"/>
  <c r="AR15" i="9" s="1"/>
  <c r="AT15" i="9" s="1"/>
  <c r="AV15" i="9" s="1"/>
  <c r="AX15" i="9" s="1"/>
  <c r="AZ15" i="9" s="1"/>
  <c r="BB15" i="9" s="1"/>
  <c r="AX7" i="9"/>
  <c r="AT16" i="9"/>
  <c r="AV16" i="9" s="1"/>
  <c r="AD14" i="9"/>
  <c r="AD75" i="9" s="1"/>
  <c r="AD76" i="9" s="1"/>
  <c r="AE15" i="9"/>
  <c r="AG15" i="9" s="1"/>
  <c r="AI15" i="9" s="1"/>
  <c r="AK15" i="9" s="1"/>
  <c r="AM15" i="9" s="1"/>
  <c r="C6" i="13" l="1"/>
  <c r="AA76" i="9"/>
  <c r="E6" i="13" s="1"/>
  <c r="AX75" i="9"/>
  <c r="AX76" i="9" s="1"/>
  <c r="AO15" i="9"/>
  <c r="AQ15" i="9" s="1"/>
  <c r="AS15" i="9" s="1"/>
  <c r="AU15" i="9" s="1"/>
  <c r="BA7" i="9"/>
  <c r="D8" i="13"/>
  <c r="B8" i="13"/>
  <c r="C7" i="13"/>
  <c r="E7" i="13"/>
  <c r="AZ7" i="9"/>
  <c r="AF14" i="9"/>
  <c r="AF75" i="9" s="1"/>
  <c r="AF76" i="9" s="1"/>
  <c r="AE14" i="9"/>
  <c r="AE75" i="9" s="1"/>
  <c r="AE76" i="9" s="1"/>
  <c r="AW15" i="9" l="1"/>
  <c r="AY15" i="9" s="1"/>
  <c r="BC7" i="9"/>
  <c r="C8" i="13"/>
  <c r="E8" i="13"/>
  <c r="D9" i="13"/>
  <c r="B9" i="13"/>
  <c r="BB7" i="9"/>
  <c r="D18" i="13"/>
  <c r="B18" i="13"/>
  <c r="AG14" i="9"/>
  <c r="AG75" i="9" s="1"/>
  <c r="AG76" i="9" s="1"/>
  <c r="AH14" i="9"/>
  <c r="AH75" i="9" s="1"/>
  <c r="AH76" i="9" s="1"/>
  <c r="BA15" i="9" l="1"/>
  <c r="BC15" i="9" s="1"/>
  <c r="AY75" i="9"/>
  <c r="AY76" i="9" s="1"/>
  <c r="B10" i="13"/>
  <c r="D10" i="13"/>
  <c r="C9" i="13"/>
  <c r="E9" i="13"/>
  <c r="AJ14" i="9"/>
  <c r="AJ75" i="9" s="1"/>
  <c r="AJ76" i="9" s="1"/>
  <c r="AI14" i="9"/>
  <c r="AI75" i="9" s="1"/>
  <c r="AI76" i="9" s="1"/>
  <c r="E18" i="13" l="1"/>
  <c r="C18" i="13"/>
  <c r="B11" i="13"/>
  <c r="D11" i="13"/>
  <c r="C10" i="13"/>
  <c r="E10" i="13"/>
  <c r="AL14" i="9"/>
  <c r="AL75" i="9" s="1"/>
  <c r="AL76" i="9" s="1"/>
  <c r="AK14" i="9"/>
  <c r="AK75" i="9" s="1"/>
  <c r="AK76" i="9" s="1"/>
  <c r="D12" i="13" l="1"/>
  <c r="B12" i="13"/>
  <c r="C11" i="13"/>
  <c r="E11" i="13"/>
  <c r="AM14" i="9"/>
  <c r="AM75" i="9" s="1"/>
  <c r="AM76" i="9" s="1"/>
  <c r="AN14" i="9"/>
  <c r="AN75" i="9" s="1"/>
  <c r="AN76" i="9" s="1"/>
  <c r="C12" i="13" l="1"/>
  <c r="E12" i="13"/>
  <c r="B13" i="13"/>
  <c r="D13" i="13"/>
  <c r="AO14" i="9"/>
  <c r="AO75" i="9" s="1"/>
  <c r="AO76" i="9" s="1"/>
  <c r="AP14" i="9"/>
  <c r="AP75" i="9" s="1"/>
  <c r="AP76" i="9" s="1"/>
  <c r="C13" i="13" l="1"/>
  <c r="E13" i="13"/>
  <c r="D14" i="13"/>
  <c r="B14" i="13"/>
  <c r="AR14" i="9"/>
  <c r="AQ14" i="9"/>
  <c r="AQ75" i="9" s="1"/>
  <c r="AQ76" i="9" s="1"/>
  <c r="AR75" i="9" l="1"/>
  <c r="AT14" i="9"/>
  <c r="C14" i="13"/>
  <c r="E14" i="13"/>
  <c r="AS14" i="9"/>
  <c r="D15" i="13" l="1"/>
  <c r="AR76" i="9"/>
  <c r="B15" i="13"/>
  <c r="AS75" i="9"/>
  <c r="AU14" i="9"/>
  <c r="AV14" i="9"/>
  <c r="AT75" i="9"/>
  <c r="AT76" i="9" s="1"/>
  <c r="E15" i="13" l="1"/>
  <c r="AS76" i="9"/>
  <c r="AW14" i="9"/>
  <c r="AU75" i="9"/>
  <c r="AU76" i="9" s="1"/>
  <c r="C15" i="13"/>
  <c r="AZ14" i="9"/>
  <c r="AV75" i="9"/>
  <c r="AV76" i="9" s="1"/>
  <c r="D16" i="13"/>
  <c r="B16" i="13"/>
  <c r="BB14" i="9" l="1"/>
  <c r="BB75" i="9" s="1"/>
  <c r="BB76" i="9" s="1"/>
  <c r="AZ75" i="9"/>
  <c r="AZ76" i="9" s="1"/>
  <c r="E16" i="13"/>
  <c r="C16" i="13"/>
  <c r="D17" i="13"/>
  <c r="B17" i="13"/>
  <c r="BA14" i="9"/>
  <c r="AW75" i="9"/>
  <c r="AW76" i="9" s="1"/>
  <c r="E17" i="13" l="1"/>
  <c r="C17" i="13"/>
  <c r="BC14" i="9"/>
  <c r="BC75" i="9" s="1"/>
  <c r="BC76" i="9" s="1"/>
  <c r="BA75" i="9"/>
  <c r="BA76" i="9" s="1"/>
  <c r="D19" i="13"/>
  <c r="B19" i="13"/>
  <c r="D20" i="13"/>
  <c r="B20" i="13"/>
  <c r="C19" i="13" l="1"/>
  <c r="E19" i="13"/>
  <c r="E20" i="13"/>
  <c r="C20" i="13"/>
</calcChain>
</file>

<file path=xl/sharedStrings.xml><?xml version="1.0" encoding="utf-8"?>
<sst xmlns="http://schemas.openxmlformats.org/spreadsheetml/2006/main" count="910" uniqueCount="182">
  <si>
    <t>Barcelona</t>
  </si>
  <si>
    <t>Huelva</t>
  </si>
  <si>
    <t>Zeebrugge</t>
  </si>
  <si>
    <t>Isle of Grain</t>
  </si>
  <si>
    <t>Revithoussa</t>
  </si>
  <si>
    <t>Sines</t>
  </si>
  <si>
    <t>Cartagena</t>
  </si>
  <si>
    <t>Bilbao</t>
  </si>
  <si>
    <t>Sagunto</t>
  </si>
  <si>
    <t>Fos Cavaou</t>
  </si>
  <si>
    <t>Tenerife</t>
  </si>
  <si>
    <t>Country</t>
  </si>
  <si>
    <t>Current</t>
  </si>
  <si>
    <t>Toscana Offshore</t>
  </si>
  <si>
    <t>BBG</t>
  </si>
  <si>
    <t>-</t>
  </si>
  <si>
    <t>Adriatic LNG</t>
  </si>
  <si>
    <t>Company</t>
  </si>
  <si>
    <t>Name of facility</t>
  </si>
  <si>
    <t xml:space="preserve">Investment </t>
  </si>
  <si>
    <t>Status</t>
  </si>
  <si>
    <t>Planned</t>
  </si>
  <si>
    <t>Expansion</t>
  </si>
  <si>
    <t>Gran Canaria</t>
  </si>
  <si>
    <t>UK</t>
  </si>
  <si>
    <t>Project already started (procurement and physical operations)</t>
  </si>
  <si>
    <t>Existing</t>
  </si>
  <si>
    <t>Project at an early evaluation stage or under study</t>
  </si>
  <si>
    <t>GLE Member</t>
  </si>
  <si>
    <t>FLUXYS LNG</t>
  </si>
  <si>
    <t>DESFA</t>
  </si>
  <si>
    <t>Future</t>
  </si>
  <si>
    <t>New Facility</t>
  </si>
  <si>
    <t>Nº LNG tanks</t>
  </si>
  <si>
    <t>Public Info</t>
  </si>
  <si>
    <t>Enagas</t>
  </si>
  <si>
    <t>Saggas</t>
  </si>
  <si>
    <t>Gascan</t>
  </si>
  <si>
    <t>Reganosa</t>
  </si>
  <si>
    <t>Botas</t>
  </si>
  <si>
    <t>Egegaz</t>
  </si>
  <si>
    <t>Marmara Ereglisi</t>
  </si>
  <si>
    <t>Aliaga</t>
  </si>
  <si>
    <t>Gate terminal</t>
  </si>
  <si>
    <t>Fos Tonkin</t>
  </si>
  <si>
    <t>Panigaglia-Portovenere</t>
  </si>
  <si>
    <t>Nominal Annual Capacity (bcm/y)</t>
  </si>
  <si>
    <t>Porto Levante</t>
  </si>
  <si>
    <t xml:space="preserve">Under Construction </t>
  </si>
  <si>
    <t>ELENGY</t>
  </si>
  <si>
    <t xml:space="preserve">Swinoujscie </t>
  </si>
  <si>
    <t>Max. Send-Out Capacity (Nm3/h)</t>
  </si>
  <si>
    <t>Dragon LNG</t>
  </si>
  <si>
    <t>Comments</t>
  </si>
  <si>
    <t>Mugardos</t>
  </si>
  <si>
    <t>GNL Italia</t>
  </si>
  <si>
    <t xml:space="preserve"> - </t>
  </si>
  <si>
    <t>South Hook  LNG</t>
  </si>
  <si>
    <t xml:space="preserve"> -</t>
  </si>
  <si>
    <t>bcm</t>
  </si>
  <si>
    <t>m3</t>
  </si>
  <si>
    <t>Teeside</t>
  </si>
  <si>
    <t>Plinacro</t>
  </si>
  <si>
    <t>Krk island</t>
  </si>
  <si>
    <t>Balti Gaas</t>
  </si>
  <si>
    <t>Paldiski</t>
  </si>
  <si>
    <t xml:space="preserve">New Facility </t>
  </si>
  <si>
    <t>Fos-sur-Mer</t>
  </si>
  <si>
    <t>Shannon LNG</t>
  </si>
  <si>
    <t>Shannon</t>
  </si>
  <si>
    <t>Brindisi</t>
  </si>
  <si>
    <t>Taranto</t>
  </si>
  <si>
    <t>LNG MedGas Terminal</t>
  </si>
  <si>
    <t>Gioia Tauro</t>
  </si>
  <si>
    <t>Porto Empedocle</t>
  </si>
  <si>
    <t>Api Nova Energia</t>
  </si>
  <si>
    <t>Falconara</t>
  </si>
  <si>
    <t>Latvenergo</t>
  </si>
  <si>
    <t>Klaipedos Nafta</t>
  </si>
  <si>
    <t>Klaipeda</t>
  </si>
  <si>
    <t>AGRI LNG</t>
  </si>
  <si>
    <t>Constanta</t>
  </si>
  <si>
    <t>AGA</t>
  </si>
  <si>
    <t>Nynäshamn</t>
  </si>
  <si>
    <t>Anglesey</t>
  </si>
  <si>
    <t>Gasum</t>
  </si>
  <si>
    <t>Muuga</t>
  </si>
  <si>
    <t>Fosmax LNG</t>
  </si>
  <si>
    <t>Riga</t>
  </si>
  <si>
    <t>Gijón (Musel)</t>
  </si>
  <si>
    <t>Plannned</t>
  </si>
  <si>
    <t>Lysekil</t>
  </si>
  <si>
    <t>Grain LNG</t>
  </si>
  <si>
    <t>Skangass</t>
  </si>
  <si>
    <t>Øra LNG, Fredrikstad</t>
  </si>
  <si>
    <t>Expected</t>
  </si>
  <si>
    <t>Status / start
of operation</t>
  </si>
  <si>
    <t>Storage Capacity
(m3 LNG)</t>
  </si>
  <si>
    <t>Under
Construction</t>
  </si>
  <si>
    <t>Source of
information</t>
  </si>
  <si>
    <t>Last
Update</t>
  </si>
  <si>
    <t>mcm</t>
  </si>
  <si>
    <t>Dunkerque LNG</t>
  </si>
  <si>
    <t>Montoir de Bretagne</t>
  </si>
  <si>
    <t>Fos Faster LNG</t>
  </si>
  <si>
    <t>Gastrade</t>
  </si>
  <si>
    <t>DEPA</t>
  </si>
  <si>
    <t>Alexandroupolis</t>
  </si>
  <si>
    <t>Aegean See</t>
  </si>
  <si>
    <t>OLT Offshore
LNG Toscana</t>
  </si>
  <si>
    <t>BG Group</t>
  </si>
  <si>
    <t>Gas Natural Fenosa</t>
  </si>
  <si>
    <t>Swinoujscie</t>
  </si>
  <si>
    <t>GAZ-SYSTEM, Polskie LNG</t>
  </si>
  <si>
    <t>Hirtshals</t>
  </si>
  <si>
    <t>Small Scale</t>
  </si>
  <si>
    <t>Bomin Linde LNG</t>
  </si>
  <si>
    <t>Hamburg</t>
  </si>
  <si>
    <t>Gulf of Saros</t>
  </si>
  <si>
    <t>Kolin Insaat</t>
  </si>
  <si>
    <t>Port Meridian</t>
  </si>
  <si>
    <t>mcm LNG</t>
  </si>
  <si>
    <t>2018/19</t>
  </si>
  <si>
    <t>June 2014</t>
  </si>
  <si>
    <t>Gasnor</t>
  </si>
  <si>
    <t>Mosjoen</t>
  </si>
  <si>
    <t>June 2104</t>
  </si>
  <si>
    <t>Vopak</t>
  </si>
  <si>
    <t>Silgas</t>
  </si>
  <si>
    <t>Sillamäe</t>
  </si>
  <si>
    <t>Gasum Oy</t>
  </si>
  <si>
    <t>Inkoo (Finngulf LNG)</t>
  </si>
  <si>
    <t>Tahkoluoto, Pori</t>
  </si>
  <si>
    <t>Tornio Manga LNG</t>
  </si>
  <si>
    <t>Pansio, Turku</t>
  </si>
  <si>
    <t>Manga LNG</t>
  </si>
  <si>
    <t>Northern Adriatic</t>
  </si>
  <si>
    <t>Enel</t>
  </si>
  <si>
    <t>Gas Natural Rigassificazion e Italia</t>
  </si>
  <si>
    <t>Ministry of Finance, Economy and Investment</t>
  </si>
  <si>
    <t>SNI</t>
  </si>
  <si>
    <t>Jorf Lasfar/El Jadida</t>
  </si>
  <si>
    <t>Turkey</t>
  </si>
  <si>
    <t>Odessa</t>
  </si>
  <si>
    <t>Almwch</t>
  </si>
  <si>
    <t>Port Meridian LNG</t>
  </si>
  <si>
    <t>Swedegas</t>
  </si>
  <si>
    <t>Gothenburg</t>
  </si>
  <si>
    <t>Gaevle</t>
  </si>
  <si>
    <t>Gasunie</t>
  </si>
  <si>
    <t>South Hook LNG</t>
  </si>
  <si>
    <t>Excelerate Energy</t>
  </si>
  <si>
    <t>REN Atlantico</t>
  </si>
  <si>
    <t>Belgium</t>
  </si>
  <si>
    <t>Croatia</t>
  </si>
  <si>
    <t>Denmark</t>
  </si>
  <si>
    <t>Estonia</t>
  </si>
  <si>
    <t>Finland</t>
  </si>
  <si>
    <t>France</t>
  </si>
  <si>
    <t>Germany</t>
  </si>
  <si>
    <t>Greece</t>
  </si>
  <si>
    <t>Ireland</t>
  </si>
  <si>
    <t>Italy</t>
  </si>
  <si>
    <t>Latvia</t>
  </si>
  <si>
    <t>Lithuania</t>
  </si>
  <si>
    <t>Malta</t>
  </si>
  <si>
    <t>Morocco</t>
  </si>
  <si>
    <t>Norway</t>
  </si>
  <si>
    <t>Poland</t>
  </si>
  <si>
    <t>Portugal</t>
  </si>
  <si>
    <t>Romania</t>
  </si>
  <si>
    <t>Spain</t>
  </si>
  <si>
    <t>Sweden</t>
  </si>
  <si>
    <t>Netherlands</t>
  </si>
  <si>
    <t>Ukraine</t>
  </si>
  <si>
    <t>Total LNG capacity incl. proposed projects</t>
  </si>
  <si>
    <t>LNG capacity existing and under construction</t>
  </si>
  <si>
    <t>* GLE Investment Database @ June 2014 *</t>
  </si>
  <si>
    <t>Colour codes</t>
  </si>
  <si>
    <t>Final investment decision of existing terminal not taken</t>
  </si>
  <si>
    <t>Capacity increase of planned project</t>
  </si>
  <si>
    <t>Start of operation / change in capacity / final investment decision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</si>
</sst>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\ _p_t_a_-;\-* #,##0.00\ _p_t_a_-;_-* &quot;-&quot;??\ _p_t_a_-;_-@_-"/>
    <numFmt numFmtId="165" formatCode="0.0"/>
    <numFmt numFmtId="166" formatCode="#,##0.0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1" xfId="41" applyFont="1" applyFill="1" applyBorder="1" applyAlignment="1">
      <alignment horizontal="center" vertical="center"/>
    </xf>
    <xf numFmtId="3" fontId="3" fillId="0" borderId="11" xfId="41" applyNumberFormat="1" applyFont="1" applyFill="1" applyBorder="1" applyAlignment="1">
      <alignment horizontal="center" vertical="center"/>
    </xf>
    <xf numFmtId="1" fontId="3" fillId="0" borderId="11" xfId="41" applyNumberFormat="1" applyFont="1" applyFill="1" applyBorder="1" applyAlignment="1">
      <alignment horizontal="center" vertical="center"/>
    </xf>
    <xf numFmtId="165" fontId="3" fillId="0" borderId="11" xfId="41" applyNumberFormat="1" applyFont="1" applyFill="1" applyBorder="1" applyAlignment="1">
      <alignment horizontal="center" vertical="center"/>
    </xf>
    <xf numFmtId="49" fontId="3" fillId="0" borderId="11" xfId="4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41" applyFont="1" applyFill="1" applyBorder="1" applyAlignment="1">
      <alignment horizontal="center" vertical="center"/>
    </xf>
    <xf numFmtId="3" fontId="3" fillId="0" borderId="13" xfId="41" applyNumberFormat="1" applyFont="1" applyFill="1" applyBorder="1" applyAlignment="1">
      <alignment horizontal="center" vertical="center"/>
    </xf>
    <xf numFmtId="165" fontId="3" fillId="0" borderId="13" xfId="41" applyNumberFormat="1" applyFont="1" applyFill="1" applyBorder="1" applyAlignment="1">
      <alignment horizontal="center" vertical="center"/>
    </xf>
    <xf numFmtId="1" fontId="3" fillId="0" borderId="13" xfId="41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49" fontId="3" fillId="0" borderId="13" xfId="41" applyNumberFormat="1" applyFont="1" applyFill="1" applyBorder="1" applyAlignment="1">
      <alignment horizontal="center" vertical="center"/>
    </xf>
    <xf numFmtId="2" fontId="3" fillId="0" borderId="13" xfId="41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3" fontId="3" fillId="0" borderId="11" xfId="28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4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1" xfId="41" applyFont="1" applyFill="1" applyBorder="1" applyAlignment="1">
      <alignment horizontal="left" vertical="center" wrapText="1"/>
    </xf>
    <xf numFmtId="0" fontId="3" fillId="0" borderId="13" xfId="41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3" fontId="2" fillId="25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 shrinkToFit="1"/>
    </xf>
    <xf numFmtId="3" fontId="3" fillId="0" borderId="10" xfId="41" applyNumberFormat="1" applyFont="1" applyFill="1" applyBorder="1" applyAlignment="1">
      <alignment horizontal="center" vertical="center"/>
    </xf>
    <xf numFmtId="2" fontId="3" fillId="0" borderId="10" xfId="41" applyNumberFormat="1" applyFont="1" applyFill="1" applyBorder="1" applyAlignment="1">
      <alignment horizontal="center" vertical="center"/>
    </xf>
    <xf numFmtId="1" fontId="3" fillId="0" borderId="10" xfId="41" applyNumberFormat="1" applyFont="1" applyFill="1" applyBorder="1" applyAlignment="1">
      <alignment horizontal="center" vertical="center"/>
    </xf>
    <xf numFmtId="0" fontId="3" fillId="0" borderId="10" xfId="41" applyFont="1" applyFill="1" applyBorder="1" applyAlignment="1">
      <alignment horizontal="center" vertical="center"/>
    </xf>
    <xf numFmtId="49" fontId="3" fillId="0" borderId="10" xfId="41" applyNumberFormat="1" applyFont="1" applyFill="1" applyBorder="1" applyAlignment="1">
      <alignment horizontal="center" vertical="center"/>
    </xf>
    <xf numFmtId="0" fontId="3" fillId="0" borderId="10" xfId="41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28" fillId="0" borderId="14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3" fillId="24" borderId="11" xfId="0" applyFont="1" applyFill="1" applyBorder="1" applyAlignment="1">
      <alignment horizontal="center" vertical="center"/>
    </xf>
    <xf numFmtId="3" fontId="3" fillId="24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26" borderId="11" xfId="0" applyFont="1" applyFill="1" applyBorder="1" applyAlignment="1">
      <alignment horizontal="center" vertical="center"/>
    </xf>
    <xf numFmtId="3" fontId="3" fillId="26" borderId="11" xfId="0" applyNumberFormat="1" applyFont="1" applyFill="1" applyBorder="1" applyAlignment="1">
      <alignment horizontal="center" vertical="center"/>
    </xf>
    <xf numFmtId="0" fontId="3" fillId="27" borderId="13" xfId="41" applyFont="1" applyFill="1" applyBorder="1" applyAlignment="1">
      <alignment horizontal="center" vertical="center"/>
    </xf>
    <xf numFmtId="0" fontId="3" fillId="26" borderId="11" xfId="41" applyFont="1" applyFill="1" applyBorder="1" applyAlignment="1">
      <alignment horizontal="center" vertical="center"/>
    </xf>
    <xf numFmtId="3" fontId="3" fillId="26" borderId="11" xfId="41" applyNumberFormat="1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center" vertical="center"/>
    </xf>
    <xf numFmtId="3" fontId="3" fillId="26" borderId="13" xfId="0" applyNumberFormat="1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3" fontId="3" fillId="27" borderId="11" xfId="0" applyNumberFormat="1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3" fontId="3" fillId="27" borderId="13" xfId="0" applyNumberFormat="1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30" borderId="13" xfId="0" applyFont="1" applyFill="1" applyBorder="1" applyAlignment="1">
      <alignment horizontal="center" vertical="center"/>
    </xf>
    <xf numFmtId="165" fontId="27" fillId="29" borderId="10" xfId="0" applyNumberFormat="1" applyFont="1" applyFill="1" applyBorder="1" applyAlignment="1">
      <alignment horizontal="center" vertical="center"/>
    </xf>
    <xf numFmtId="166" fontId="27" fillId="29" borderId="10" xfId="0" applyNumberFormat="1" applyFont="1" applyFill="1" applyBorder="1" applyAlignment="1">
      <alignment horizontal="center" vertical="center"/>
    </xf>
    <xf numFmtId="165" fontId="27" fillId="28" borderId="1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27" borderId="0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26" borderId="0" xfId="0" applyFont="1" applyFill="1" applyAlignment="1">
      <alignment horizontal="center" vertical="center"/>
    </xf>
    <xf numFmtId="3" fontId="3" fillId="27" borderId="10" xfId="0" applyNumberFormat="1" applyFont="1" applyFill="1" applyBorder="1" applyAlignment="1">
      <alignment horizontal="center" vertical="center"/>
    </xf>
    <xf numFmtId="3" fontId="3" fillId="30" borderId="13" xfId="0" applyNumberFormat="1" applyFont="1" applyFill="1" applyBorder="1" applyAlignment="1">
      <alignment horizontal="center" vertical="center"/>
    </xf>
    <xf numFmtId="0" fontId="3" fillId="30" borderId="10" xfId="0" applyFont="1" applyFill="1" applyBorder="1" applyAlignment="1">
      <alignment horizontal="center" vertical="center"/>
    </xf>
    <xf numFmtId="3" fontId="3" fillId="3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25" borderId="10" xfId="0" applyFont="1" applyFill="1" applyBorder="1" applyAlignment="1">
      <alignment horizontal="center" vertical="center"/>
    </xf>
    <xf numFmtId="49" fontId="2" fillId="25" borderId="11" xfId="0" applyNumberFormat="1" applyFont="1" applyFill="1" applyBorder="1" applyAlignment="1">
      <alignment horizontal="center" vertical="center" wrapText="1"/>
    </xf>
    <xf numFmtId="49" fontId="2" fillId="25" borderId="12" xfId="0" applyNumberFormat="1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7" fillId="28" borderId="15" xfId="0" applyFont="1" applyFill="1" applyBorder="1" applyAlignment="1">
      <alignment horizontal="right" vertical="center" wrapText="1"/>
    </xf>
    <xf numFmtId="0" fontId="27" fillId="28" borderId="16" xfId="0" applyFont="1" applyFill="1" applyBorder="1" applyAlignment="1">
      <alignment horizontal="right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/>
    </xf>
    <xf numFmtId="0" fontId="27" fillId="29" borderId="15" xfId="0" applyFont="1" applyFill="1" applyBorder="1" applyAlignment="1">
      <alignment horizontal="right" vertical="center" wrapText="1"/>
    </xf>
    <xf numFmtId="0" fontId="27" fillId="29" borderId="1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Dezimal [0]_Tabelle1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 2" xfId="37"/>
    <cellStyle name="Input" xfId="38"/>
    <cellStyle name="Linked Cell" xfId="39"/>
    <cellStyle name="Neutral" xfId="40" builtinId="28" customBuiltin="1"/>
    <cellStyle name="Normal" xfId="0" builtinId="0"/>
    <cellStyle name="Normal 2" xfId="41"/>
    <cellStyle name="Note" xfId="42"/>
    <cellStyle name="Output" xfId="43"/>
    <cellStyle name="Title" xfId="44"/>
    <cellStyle name="Total" xfId="45" builtinId="25" customBuiltin="1"/>
    <cellStyle name="Warning Text" xfId="4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'Chart Tables'!$D$2</c:f>
              <c:strCache>
                <c:ptCount val="1"/>
                <c:pt idx="0">
                  <c:v>bcm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Tables'!$A$11:$A$20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'Chart Tables'!$D$11:$D$20</c:f>
              <c:numCache>
                <c:formatCode>0</c:formatCode>
                <c:ptCount val="10"/>
                <c:pt idx="0">
                  <c:v>197.90999999999997</c:v>
                </c:pt>
                <c:pt idx="1">
                  <c:v>206.90999999999997</c:v>
                </c:pt>
                <c:pt idx="2">
                  <c:v>219.20999999999998</c:v>
                </c:pt>
                <c:pt idx="3">
                  <c:v>221.21000000000004</c:v>
                </c:pt>
                <c:pt idx="4">
                  <c:v>229.51000000000005</c:v>
                </c:pt>
                <c:pt idx="5">
                  <c:v>230.81000000000006</c:v>
                </c:pt>
                <c:pt idx="6">
                  <c:v>230.81000000000006</c:v>
                </c:pt>
                <c:pt idx="7">
                  <c:v>230.81000000000006</c:v>
                </c:pt>
                <c:pt idx="8">
                  <c:v>230.81000000000006</c:v>
                </c:pt>
                <c:pt idx="9">
                  <c:v>230.81000000000003</c:v>
                </c:pt>
              </c:numCache>
            </c:numRef>
          </c:val>
        </c:ser>
        <c:ser>
          <c:idx val="0"/>
          <c:order val="1"/>
          <c:tx>
            <c:strRef>
              <c:f>'Chart Tables'!$B$2</c:f>
              <c:strCache>
                <c:ptCount val="1"/>
                <c:pt idx="0">
                  <c:v>bcm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noFill/>
            </c:spPr>
          </c:dPt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Tables'!$A$11:$A$20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'Chart Tables'!$B$11:$B$20</c:f>
              <c:numCache>
                <c:formatCode>0</c:formatCode>
                <c:ptCount val="10"/>
                <c:pt idx="0">
                  <c:v>197.90999999999997</c:v>
                </c:pt>
                <c:pt idx="1">
                  <c:v>207.20999999999998</c:v>
                </c:pt>
                <c:pt idx="2">
                  <c:v>227.51</c:v>
                </c:pt>
                <c:pt idx="3">
                  <c:v>249.81000000000006</c:v>
                </c:pt>
                <c:pt idx="4">
                  <c:v>275.11000000000007</c:v>
                </c:pt>
                <c:pt idx="5">
                  <c:v>322.21000000000009</c:v>
                </c:pt>
                <c:pt idx="6">
                  <c:v>339.91000000000008</c:v>
                </c:pt>
                <c:pt idx="7">
                  <c:v>355.36000000000007</c:v>
                </c:pt>
                <c:pt idx="8">
                  <c:v>357.86000000000007</c:v>
                </c:pt>
                <c:pt idx="9">
                  <c:v>362.46000000000004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box"/>
        <c:axId val="128634880"/>
        <c:axId val="67331776"/>
        <c:axId val="106250880"/>
      </c:bar3DChart>
      <c:catAx>
        <c:axId val="1286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331776"/>
        <c:crosses val="autoZero"/>
        <c:auto val="1"/>
        <c:lblAlgn val="ctr"/>
        <c:lblOffset val="100"/>
        <c:noMultiLvlLbl val="0"/>
      </c:catAx>
      <c:valAx>
        <c:axId val="673317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8634880"/>
        <c:crosses val="autoZero"/>
        <c:crossBetween val="between"/>
      </c:valAx>
      <c:serAx>
        <c:axId val="106250880"/>
        <c:scaling>
          <c:orientation val="minMax"/>
        </c:scaling>
        <c:delete val="1"/>
        <c:axPos val="b"/>
        <c:majorTickMark val="out"/>
        <c:minorTickMark val="none"/>
        <c:tickLblPos val="nextTo"/>
        <c:crossAx val="67331776"/>
        <c:crosses val="autoZero"/>
      </c:ser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>
          <a:latin typeface="Calibri" pitchFamily="34" charset="0"/>
          <a:cs typeface="Calibri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'Chart Tables'!$E$2</c:f>
              <c:strCache>
                <c:ptCount val="1"/>
                <c:pt idx="0">
                  <c:v>mcm LNG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Tables'!$A$11:$A$20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'Chart Tables'!$E$11:$E$20</c:f>
              <c:numCache>
                <c:formatCode>0.0</c:formatCode>
                <c:ptCount val="10"/>
                <c:pt idx="0">
                  <c:v>8.8122500000000006</c:v>
                </c:pt>
                <c:pt idx="1">
                  <c:v>9.3725000000000005</c:v>
                </c:pt>
                <c:pt idx="2">
                  <c:v>9.9425000000000008</c:v>
                </c:pt>
                <c:pt idx="3">
                  <c:v>10.0375</c:v>
                </c:pt>
                <c:pt idx="4">
                  <c:v>10.487500000000001</c:v>
                </c:pt>
                <c:pt idx="5">
                  <c:v>10.637499999999999</c:v>
                </c:pt>
                <c:pt idx="6">
                  <c:v>10.637499999999999</c:v>
                </c:pt>
                <c:pt idx="7">
                  <c:v>10.637500000000001</c:v>
                </c:pt>
                <c:pt idx="8">
                  <c:v>10.637499999999999</c:v>
                </c:pt>
                <c:pt idx="9">
                  <c:v>10.637499999999999</c:v>
                </c:pt>
              </c:numCache>
            </c:numRef>
          </c:val>
        </c:ser>
        <c:ser>
          <c:idx val="0"/>
          <c:order val="1"/>
          <c:tx>
            <c:strRef>
              <c:f>'Chart Tables'!$C$2</c:f>
              <c:strCache>
                <c:ptCount val="1"/>
                <c:pt idx="0">
                  <c:v>mcm LNG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noFill/>
            </c:spPr>
          </c:dPt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Tables'!$A$11:$A$20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'Chart Tables'!$C$11:$C$20</c:f>
              <c:numCache>
                <c:formatCode>0.0</c:formatCode>
                <c:ptCount val="10"/>
                <c:pt idx="0">
                  <c:v>8.8122500000000006</c:v>
                </c:pt>
                <c:pt idx="1">
                  <c:v>9.4024999999999999</c:v>
                </c:pt>
                <c:pt idx="2">
                  <c:v>10.3125</c:v>
                </c:pt>
                <c:pt idx="3">
                  <c:v>11.157500000000001</c:v>
                </c:pt>
                <c:pt idx="4">
                  <c:v>12.182499999999999</c:v>
                </c:pt>
                <c:pt idx="5">
                  <c:v>14.942500000000001</c:v>
                </c:pt>
                <c:pt idx="6">
                  <c:v>15.7475</c:v>
                </c:pt>
                <c:pt idx="7">
                  <c:v>16.307500000000001</c:v>
                </c:pt>
                <c:pt idx="8">
                  <c:v>16.4575</c:v>
                </c:pt>
                <c:pt idx="9">
                  <c:v>16.5975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box"/>
        <c:axId val="129413120"/>
        <c:axId val="67334080"/>
        <c:axId val="106252800"/>
      </c:bar3DChart>
      <c:catAx>
        <c:axId val="1294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334080"/>
        <c:crosses val="autoZero"/>
        <c:auto val="1"/>
        <c:lblAlgn val="ctr"/>
        <c:lblOffset val="100"/>
        <c:noMultiLvlLbl val="0"/>
      </c:catAx>
      <c:valAx>
        <c:axId val="6733408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9413120"/>
        <c:crosses val="autoZero"/>
        <c:crossBetween val="between"/>
      </c:valAx>
      <c:serAx>
        <c:axId val="106252800"/>
        <c:scaling>
          <c:orientation val="minMax"/>
        </c:scaling>
        <c:delete val="1"/>
        <c:axPos val="b"/>
        <c:majorTickMark val="out"/>
        <c:minorTickMark val="none"/>
        <c:tickLblPos val="nextTo"/>
        <c:crossAx val="67334080"/>
        <c:crosses val="autoZero"/>
      </c:ser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>
          <a:latin typeface="Calibri" pitchFamily="34" charset="0"/>
          <a:cs typeface="Calibri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66675</xdr:rowOff>
    </xdr:from>
    <xdr:to>
      <xdr:col>3</xdr:col>
      <xdr:colOff>114300</xdr:colOff>
      <xdr:row>0</xdr:row>
      <xdr:rowOff>1000125</xdr:rowOff>
    </xdr:to>
    <xdr:pic>
      <xdr:nvPicPr>
        <xdr:cNvPr id="13604" name="Picture 3" descr="blocks_GLE_tag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7" b="-11111"/>
        <a:stretch>
          <a:fillRect/>
        </a:stretch>
      </xdr:blipFill>
      <xdr:spPr bwMode="auto">
        <a:xfrm>
          <a:off x="1104900" y="66675"/>
          <a:ext cx="3181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811" cy="60571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0.04207</cdr:x>
      <cdr:y>0.89182</cdr:y>
    </cdr:from>
    <cdr:to>
      <cdr:x>0.46667</cdr:x>
      <cdr:y>0.95432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1037" y="5401878"/>
          <a:ext cx="3946075" cy="378573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>
              <a:latin typeface="Calibri" pitchFamily="34" charset="0"/>
              <a:cs typeface="Calibri" pitchFamily="34" charset="0"/>
            </a:rPr>
            <a:t>LNG capacity existing and under construction</a:t>
          </a:r>
        </a:p>
      </cdr:txBody>
    </cdr:sp>
  </cdr:relSizeAnchor>
  <cdr:relSizeAnchor xmlns:cdr="http://schemas.openxmlformats.org/drawingml/2006/chartDrawing">
    <cdr:from>
      <cdr:x>0.04106</cdr:x>
      <cdr:y>0.81143</cdr:y>
    </cdr:from>
    <cdr:to>
      <cdr:x>0.46667</cdr:x>
      <cdr:y>0.87393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1603" y="4914981"/>
          <a:ext cx="3955508" cy="3785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latin typeface="Calibri" pitchFamily="34" charset="0"/>
              <a:cs typeface="Calibri" pitchFamily="34" charset="0"/>
            </a:rPr>
            <a:t>Total LNG capacity incl. proposed projects</a:t>
          </a:r>
        </a:p>
      </cdr:txBody>
    </cdr:sp>
  </cdr:relSizeAnchor>
  <cdr:relSizeAnchor xmlns:cdr="http://schemas.openxmlformats.org/drawingml/2006/chartDrawing">
    <cdr:from>
      <cdr:x>0.23713</cdr:x>
      <cdr:y>0.03874</cdr:y>
    </cdr:from>
    <cdr:to>
      <cdr:x>0.77031</cdr:x>
      <cdr:y>0.10124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04748" y="234805"/>
          <a:ext cx="4957330" cy="3788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000" b="1">
              <a:latin typeface="Calibri" pitchFamily="34" charset="0"/>
              <a:cs typeface="Calibri" pitchFamily="34" charset="0"/>
            </a:rPr>
            <a:t>Regasification Capacity in Europe</a:t>
          </a:r>
        </a:p>
        <a:p xmlns:a="http://schemas.openxmlformats.org/drawingml/2006/main">
          <a:pPr algn="ctr"/>
          <a:r>
            <a:rPr lang="en-GB" sz="2000" b="1" baseline="0">
              <a:latin typeface="Calibri" pitchFamily="34" charset="0"/>
              <a:cs typeface="Calibri" pitchFamily="34" charset="0"/>
            </a:rPr>
            <a:t>in bcm/y</a:t>
          </a:r>
          <a:endParaRPr lang="en-GB" sz="2000" b="1">
            <a:latin typeface="Calibri" pitchFamily="34" charset="0"/>
            <a:cs typeface="Calibri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811" cy="60571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0.04307</cdr:x>
      <cdr:y>0.88571</cdr:y>
    </cdr:from>
    <cdr:to>
      <cdr:x>0.46866</cdr:x>
      <cdr:y>0.94821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284" y="5364887"/>
          <a:ext cx="3955323" cy="378573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LNG capacity existing and under construction</a:t>
          </a:r>
          <a:endParaRPr lang="en-GB" sz="1600"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0.04504</cdr:x>
      <cdr:y>0.80838</cdr:y>
    </cdr:from>
    <cdr:to>
      <cdr:x>0.46866</cdr:x>
      <cdr:y>0.87088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18594" y="4896487"/>
          <a:ext cx="3937014" cy="3785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latin typeface="Calibri" pitchFamily="34" charset="0"/>
              <a:cs typeface="Calibri" pitchFamily="34" charset="0"/>
            </a:rPr>
            <a:t>Total LNG capacity incl. proposed projects</a:t>
          </a:r>
        </a:p>
      </cdr:txBody>
    </cdr:sp>
  </cdr:relSizeAnchor>
  <cdr:relSizeAnchor xmlns:cdr="http://schemas.openxmlformats.org/drawingml/2006/chartDrawing">
    <cdr:from>
      <cdr:x>0.23713</cdr:x>
      <cdr:y>0.03874</cdr:y>
    </cdr:from>
    <cdr:to>
      <cdr:x>0.77031</cdr:x>
      <cdr:y>0.14464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04763" y="234817"/>
          <a:ext cx="4957348" cy="6419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2000" b="1" i="0" baseline="0">
              <a:effectLst/>
              <a:latin typeface="Calibri" pitchFamily="34" charset="0"/>
              <a:ea typeface="+mn-ea"/>
              <a:cs typeface="Calibri" pitchFamily="34" charset="0"/>
            </a:rPr>
            <a:t>LNG Terminals' Storage Capacity in Europe</a:t>
          </a:r>
          <a:endParaRPr lang="en-GB" sz="2000">
            <a:effectLst/>
            <a:latin typeface="Calibri" pitchFamily="34" charset="0"/>
            <a:cs typeface="Calibri" pitchFamily="34" charset="0"/>
          </a:endParaRPr>
        </a:p>
        <a:p xmlns:a="http://schemas.openxmlformats.org/drawingml/2006/main">
          <a:pPr algn="ctr"/>
          <a:r>
            <a:rPr lang="en-GB" sz="2000" b="1" baseline="0">
              <a:latin typeface="Calibri" pitchFamily="34" charset="0"/>
              <a:cs typeface="Calibri" pitchFamily="34" charset="0"/>
            </a:rPr>
            <a:t>in mcm LNG</a:t>
          </a:r>
          <a:endParaRPr lang="en-GB" sz="2000" b="1">
            <a:latin typeface="Calibri" pitchFamily="34" charset="0"/>
            <a:cs typeface="Calibri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5"/>
  <sheetViews>
    <sheetView showGridLines="0" tabSelected="1" zoomScale="60" zoomScaleNormal="60" workbookViewId="0">
      <pane xSplit="4" ySplit="3" topLeftCell="AJ4" activePane="bottomRight" state="frozenSplit"/>
      <selection pane="topRight" activeCell="E1" sqref="E1"/>
      <selection pane="bottomLeft" activeCell="A4" sqref="A4"/>
      <selection pane="bottomRight" activeCell="A2" sqref="A2"/>
    </sheetView>
  </sheetViews>
  <sheetFormatPr defaultColWidth="13.5703125" defaultRowHeight="18" x14ac:dyDescent="0.2"/>
  <cols>
    <col min="1" max="1" width="7.42578125" style="10" customWidth="1"/>
    <col min="2" max="2" width="25.5703125" style="1" customWidth="1"/>
    <col min="3" max="3" width="21.7109375" style="1" customWidth="1"/>
    <col min="4" max="4" width="30.140625" style="1" bestFit="1" customWidth="1"/>
    <col min="5" max="5" width="17.5703125" style="1" bestFit="1" customWidth="1"/>
    <col min="6" max="6" width="18.42578125" style="1" customWidth="1"/>
    <col min="7" max="7" width="13.42578125" style="1" hidden="1" customWidth="1"/>
    <col min="8" max="9" width="13.85546875" style="1" bestFit="1" customWidth="1"/>
    <col min="10" max="10" width="11.85546875" style="1" bestFit="1" customWidth="1"/>
    <col min="11" max="11" width="11.85546875" style="1" customWidth="1"/>
    <col min="12" max="13" width="13.85546875" style="1" bestFit="1" customWidth="1"/>
    <col min="14" max="14" width="11.85546875" style="1" bestFit="1" customWidth="1"/>
    <col min="15" max="15" width="10.140625" style="1" bestFit="1" customWidth="1"/>
    <col min="16" max="16" width="13.85546875" style="1" bestFit="1" customWidth="1"/>
    <col min="17" max="17" width="14.28515625" style="6" bestFit="1" customWidth="1"/>
    <col min="18" max="18" width="17.85546875" style="1" bestFit="1" customWidth="1"/>
    <col min="19" max="19" width="16.5703125" style="57" bestFit="1" customWidth="1"/>
    <col min="20" max="20" width="9.140625" style="1" bestFit="1" customWidth="1"/>
    <col min="21" max="21" width="11.42578125" style="1" bestFit="1" customWidth="1"/>
    <col min="22" max="22" width="8.28515625" style="1" bestFit="1" customWidth="1"/>
    <col min="23" max="23" width="11.42578125" style="1" bestFit="1" customWidth="1"/>
    <col min="24" max="24" width="10.140625" style="1" bestFit="1" customWidth="1"/>
    <col min="25" max="25" width="11.42578125" style="1" bestFit="1" customWidth="1"/>
    <col min="26" max="26" width="10.140625" style="1" bestFit="1" customWidth="1"/>
    <col min="27" max="27" width="11.42578125" style="1" bestFit="1" customWidth="1"/>
    <col min="28" max="28" width="10.140625" style="1" bestFit="1" customWidth="1"/>
    <col min="29" max="29" width="11.42578125" style="1" bestFit="1" customWidth="1"/>
    <col min="30" max="30" width="10.140625" style="1" bestFit="1" customWidth="1"/>
    <col min="31" max="31" width="13.85546875" style="1" bestFit="1" customWidth="1"/>
    <col min="32" max="32" width="10.140625" style="1" bestFit="1" customWidth="1"/>
    <col min="33" max="33" width="13.85546875" style="1" bestFit="1" customWidth="1"/>
    <col min="34" max="34" width="10.140625" style="1" bestFit="1" customWidth="1"/>
    <col min="35" max="35" width="13.85546875" style="1" bestFit="1" customWidth="1"/>
    <col min="36" max="36" width="10.140625" style="1" bestFit="1" customWidth="1"/>
    <col min="37" max="37" width="13.85546875" style="1" bestFit="1" customWidth="1"/>
    <col min="38" max="38" width="10.140625" style="1" bestFit="1" customWidth="1"/>
    <col min="39" max="39" width="13.85546875" style="1" bestFit="1" customWidth="1"/>
    <col min="40" max="40" width="10.140625" style="1" bestFit="1" customWidth="1"/>
    <col min="41" max="41" width="13.85546875" style="1" bestFit="1" customWidth="1"/>
    <col min="42" max="42" width="10.140625" style="1" bestFit="1" customWidth="1"/>
    <col min="43" max="43" width="13.85546875" style="1" bestFit="1" customWidth="1"/>
    <col min="44" max="44" width="10.140625" style="1" bestFit="1" customWidth="1"/>
    <col min="45" max="45" width="13.85546875" style="1" bestFit="1" customWidth="1"/>
    <col min="46" max="46" width="10.140625" style="1" bestFit="1" customWidth="1"/>
    <col min="47" max="47" width="13.85546875" style="1" bestFit="1" customWidth="1"/>
    <col min="48" max="48" width="10.140625" style="1" bestFit="1" customWidth="1"/>
    <col min="49" max="49" width="13.85546875" style="1" bestFit="1" customWidth="1"/>
    <col min="50" max="50" width="10.7109375" style="1" customWidth="1"/>
    <col min="51" max="51" width="13.85546875" style="1" bestFit="1" customWidth="1"/>
    <col min="52" max="52" width="10.140625" style="1" bestFit="1" customWidth="1"/>
    <col min="53" max="53" width="13.85546875" style="1" bestFit="1" customWidth="1"/>
    <col min="54" max="54" width="10.140625" style="1" bestFit="1" customWidth="1"/>
    <col min="55" max="55" width="13.85546875" style="1" bestFit="1" customWidth="1"/>
    <col min="56" max="16384" width="13.5703125" style="1"/>
  </cols>
  <sheetData>
    <row r="1" spans="1:57" ht="79.5" customHeight="1" x14ac:dyDescent="0.2">
      <c r="B1" s="67"/>
      <c r="C1" s="67"/>
      <c r="D1" s="67"/>
      <c r="E1" s="94" t="s">
        <v>177</v>
      </c>
      <c r="F1" s="94"/>
      <c r="G1" s="94"/>
      <c r="H1" s="94"/>
      <c r="I1" s="94"/>
      <c r="J1" s="94"/>
      <c r="K1" s="94"/>
      <c r="L1" s="94"/>
      <c r="M1" s="94" t="s">
        <v>177</v>
      </c>
      <c r="N1" s="94"/>
      <c r="O1" s="94"/>
      <c r="P1" s="94"/>
      <c r="Q1" s="94"/>
      <c r="R1" s="94"/>
      <c r="S1" s="94"/>
      <c r="T1" s="94" t="s">
        <v>177</v>
      </c>
      <c r="U1" s="94"/>
      <c r="V1" s="94"/>
      <c r="W1" s="94"/>
      <c r="X1" s="94"/>
      <c r="Y1" s="94"/>
      <c r="Z1" s="94"/>
      <c r="AA1" s="94"/>
      <c r="AB1" s="94"/>
      <c r="AC1" s="94"/>
      <c r="AD1" s="94" t="s">
        <v>177</v>
      </c>
      <c r="AE1" s="94"/>
      <c r="AF1" s="94"/>
      <c r="AG1" s="94"/>
      <c r="AH1" s="94"/>
      <c r="AI1" s="94"/>
      <c r="AJ1" s="94"/>
      <c r="AK1" s="94"/>
      <c r="AL1" s="94" t="s">
        <v>177</v>
      </c>
      <c r="AM1" s="94"/>
      <c r="AN1" s="94"/>
      <c r="AO1" s="94"/>
      <c r="AP1" s="94"/>
      <c r="AQ1" s="94"/>
      <c r="AR1" s="94"/>
      <c r="AS1" s="94"/>
      <c r="AT1" s="94" t="s">
        <v>177</v>
      </c>
      <c r="AU1" s="94"/>
      <c r="AV1" s="94"/>
      <c r="AW1" s="94"/>
      <c r="AX1" s="95"/>
    </row>
    <row r="2" spans="1:57" s="2" customFormat="1" ht="40.5" customHeight="1" x14ac:dyDescent="0.2">
      <c r="A2" s="11"/>
      <c r="B2" s="135" t="s">
        <v>11</v>
      </c>
      <c r="C2" s="135" t="s">
        <v>17</v>
      </c>
      <c r="D2" s="135" t="s">
        <v>18</v>
      </c>
      <c r="E2" s="135" t="s">
        <v>19</v>
      </c>
      <c r="F2" s="131" t="s">
        <v>96</v>
      </c>
      <c r="G2" s="70"/>
      <c r="H2" s="130" t="s">
        <v>51</v>
      </c>
      <c r="I2" s="130"/>
      <c r="J2" s="130" t="s">
        <v>46</v>
      </c>
      <c r="K2" s="130"/>
      <c r="L2" s="130" t="s">
        <v>97</v>
      </c>
      <c r="M2" s="130"/>
      <c r="N2" s="130" t="s">
        <v>33</v>
      </c>
      <c r="O2" s="130"/>
      <c r="P2" s="131" t="s">
        <v>95</v>
      </c>
      <c r="Q2" s="128" t="s">
        <v>100</v>
      </c>
      <c r="R2" s="131" t="s">
        <v>99</v>
      </c>
      <c r="S2" s="131" t="s">
        <v>53</v>
      </c>
      <c r="T2" s="127">
        <v>2005</v>
      </c>
      <c r="U2" s="127"/>
      <c r="V2" s="127">
        <v>2006</v>
      </c>
      <c r="W2" s="127"/>
      <c r="X2" s="127">
        <v>2007</v>
      </c>
      <c r="Y2" s="127"/>
      <c r="Z2" s="127">
        <v>2008</v>
      </c>
      <c r="AA2" s="127"/>
      <c r="AB2" s="127">
        <v>2009</v>
      </c>
      <c r="AC2" s="127"/>
      <c r="AD2" s="127">
        <v>2010</v>
      </c>
      <c r="AE2" s="127"/>
      <c r="AF2" s="127">
        <v>2011</v>
      </c>
      <c r="AG2" s="127"/>
      <c r="AH2" s="127">
        <v>2012</v>
      </c>
      <c r="AI2" s="127"/>
      <c r="AJ2" s="127">
        <v>2013</v>
      </c>
      <c r="AK2" s="127"/>
      <c r="AL2" s="127">
        <v>2014</v>
      </c>
      <c r="AM2" s="127"/>
      <c r="AN2" s="127">
        <v>2015</v>
      </c>
      <c r="AO2" s="127"/>
      <c r="AP2" s="127">
        <v>2016</v>
      </c>
      <c r="AQ2" s="127"/>
      <c r="AR2" s="127">
        <v>2017</v>
      </c>
      <c r="AS2" s="127"/>
      <c r="AT2" s="127">
        <v>2018</v>
      </c>
      <c r="AU2" s="127"/>
      <c r="AV2" s="127">
        <v>2019</v>
      </c>
      <c r="AW2" s="127"/>
      <c r="AX2" s="127">
        <v>2020</v>
      </c>
      <c r="AY2" s="127"/>
      <c r="AZ2" s="127">
        <v>2021</v>
      </c>
      <c r="BA2" s="127"/>
      <c r="BB2" s="127">
        <v>2022</v>
      </c>
      <c r="BC2" s="127"/>
    </row>
    <row r="3" spans="1:57" x14ac:dyDescent="0.2">
      <c r="B3" s="136"/>
      <c r="C3" s="136"/>
      <c r="D3" s="136"/>
      <c r="E3" s="136"/>
      <c r="F3" s="132"/>
      <c r="G3" s="70"/>
      <c r="H3" s="70" t="s">
        <v>12</v>
      </c>
      <c r="I3" s="70" t="s">
        <v>31</v>
      </c>
      <c r="J3" s="70" t="s">
        <v>12</v>
      </c>
      <c r="K3" s="70" t="s">
        <v>31</v>
      </c>
      <c r="L3" s="70" t="s">
        <v>12</v>
      </c>
      <c r="M3" s="70" t="s">
        <v>31</v>
      </c>
      <c r="N3" s="70" t="s">
        <v>12</v>
      </c>
      <c r="O3" s="70" t="s">
        <v>31</v>
      </c>
      <c r="P3" s="132"/>
      <c r="Q3" s="129"/>
      <c r="R3" s="132"/>
      <c r="S3" s="132"/>
      <c r="T3" s="70" t="s">
        <v>59</v>
      </c>
      <c r="U3" s="72" t="s">
        <v>60</v>
      </c>
      <c r="V3" s="70" t="s">
        <v>59</v>
      </c>
      <c r="W3" s="72" t="s">
        <v>60</v>
      </c>
      <c r="X3" s="70" t="s">
        <v>59</v>
      </c>
      <c r="Y3" s="72" t="s">
        <v>60</v>
      </c>
      <c r="Z3" s="70" t="s">
        <v>59</v>
      </c>
      <c r="AA3" s="72" t="s">
        <v>60</v>
      </c>
      <c r="AB3" s="70" t="s">
        <v>59</v>
      </c>
      <c r="AC3" s="72" t="s">
        <v>60</v>
      </c>
      <c r="AD3" s="70" t="s">
        <v>59</v>
      </c>
      <c r="AE3" s="72" t="s">
        <v>60</v>
      </c>
      <c r="AF3" s="70" t="s">
        <v>59</v>
      </c>
      <c r="AG3" s="72" t="s">
        <v>60</v>
      </c>
      <c r="AH3" s="70" t="s">
        <v>59</v>
      </c>
      <c r="AI3" s="72" t="s">
        <v>60</v>
      </c>
      <c r="AJ3" s="70" t="s">
        <v>59</v>
      </c>
      <c r="AK3" s="72" t="s">
        <v>60</v>
      </c>
      <c r="AL3" s="70" t="s">
        <v>59</v>
      </c>
      <c r="AM3" s="72" t="s">
        <v>60</v>
      </c>
      <c r="AN3" s="70" t="s">
        <v>59</v>
      </c>
      <c r="AO3" s="72" t="s">
        <v>60</v>
      </c>
      <c r="AP3" s="70" t="s">
        <v>59</v>
      </c>
      <c r="AQ3" s="72" t="s">
        <v>60</v>
      </c>
      <c r="AR3" s="70" t="s">
        <v>59</v>
      </c>
      <c r="AS3" s="72" t="s">
        <v>60</v>
      </c>
      <c r="AT3" s="70" t="s">
        <v>59</v>
      </c>
      <c r="AU3" s="72" t="s">
        <v>60</v>
      </c>
      <c r="AV3" s="70" t="s">
        <v>59</v>
      </c>
      <c r="AW3" s="72" t="s">
        <v>60</v>
      </c>
      <c r="AX3" s="70" t="s">
        <v>59</v>
      </c>
      <c r="AY3" s="72" t="s">
        <v>60</v>
      </c>
      <c r="AZ3" s="71" t="s">
        <v>59</v>
      </c>
      <c r="BA3" s="72" t="s">
        <v>60</v>
      </c>
      <c r="BB3" s="71" t="s">
        <v>59</v>
      </c>
      <c r="BC3" s="72" t="s">
        <v>60</v>
      </c>
    </row>
    <row r="4" spans="1:57" x14ac:dyDescent="0.2">
      <c r="B4" s="17" t="s">
        <v>153</v>
      </c>
      <c r="C4" s="17" t="s">
        <v>29</v>
      </c>
      <c r="D4" s="17" t="s">
        <v>2</v>
      </c>
      <c r="E4" s="17" t="s">
        <v>26</v>
      </c>
      <c r="F4" s="17">
        <v>1987</v>
      </c>
      <c r="G4" s="17"/>
      <c r="H4" s="18">
        <v>1700000</v>
      </c>
      <c r="I4" s="18">
        <v>2150000</v>
      </c>
      <c r="J4" s="19">
        <v>9</v>
      </c>
      <c r="K4" s="19">
        <v>12</v>
      </c>
      <c r="L4" s="18">
        <v>380000</v>
      </c>
      <c r="M4" s="18">
        <v>560000</v>
      </c>
      <c r="N4" s="18">
        <v>4</v>
      </c>
      <c r="O4" s="18">
        <v>5</v>
      </c>
      <c r="P4" s="17">
        <v>2017</v>
      </c>
      <c r="Q4" s="20" t="s">
        <v>123</v>
      </c>
      <c r="R4" s="17" t="s">
        <v>28</v>
      </c>
      <c r="S4" s="59"/>
      <c r="T4" s="17">
        <v>4.5</v>
      </c>
      <c r="U4" s="18">
        <v>240000</v>
      </c>
      <c r="V4" s="17">
        <v>4.5</v>
      </c>
      <c r="W4" s="18">
        <v>240000</v>
      </c>
      <c r="X4" s="17">
        <v>4.5</v>
      </c>
      <c r="Y4" s="18">
        <v>240000</v>
      </c>
      <c r="Z4" s="17">
        <v>4.5</v>
      </c>
      <c r="AA4" s="18">
        <v>240000</v>
      </c>
      <c r="AB4" s="17">
        <v>9</v>
      </c>
      <c r="AC4" s="18">
        <v>380000</v>
      </c>
      <c r="AD4" s="17">
        <v>9</v>
      </c>
      <c r="AE4" s="18">
        <v>380000</v>
      </c>
      <c r="AF4" s="17">
        <v>9</v>
      </c>
      <c r="AG4" s="18">
        <v>380000</v>
      </c>
      <c r="AH4" s="17">
        <v>9</v>
      </c>
      <c r="AI4" s="18">
        <v>380000</v>
      </c>
      <c r="AJ4" s="17">
        <v>9</v>
      </c>
      <c r="AK4" s="18">
        <v>380000</v>
      </c>
      <c r="AL4" s="17">
        <v>9</v>
      </c>
      <c r="AM4" s="18">
        <v>380000</v>
      </c>
      <c r="AN4" s="17">
        <v>9</v>
      </c>
      <c r="AO4" s="18">
        <v>380000</v>
      </c>
      <c r="AP4" s="17">
        <v>9</v>
      </c>
      <c r="AQ4" s="18">
        <v>380000</v>
      </c>
      <c r="AR4" s="99">
        <v>12</v>
      </c>
      <c r="AS4" s="100">
        <v>560000</v>
      </c>
      <c r="AT4" s="17">
        <v>12</v>
      </c>
      <c r="AU4" s="18">
        <v>560000</v>
      </c>
      <c r="AV4" s="17">
        <v>12</v>
      </c>
      <c r="AW4" s="18">
        <v>560000</v>
      </c>
      <c r="AX4" s="17">
        <v>12</v>
      </c>
      <c r="AY4" s="18">
        <v>560000</v>
      </c>
      <c r="AZ4" s="17">
        <v>12</v>
      </c>
      <c r="BA4" s="18">
        <v>560000</v>
      </c>
      <c r="BB4" s="17">
        <v>12</v>
      </c>
      <c r="BC4" s="18">
        <v>560000</v>
      </c>
    </row>
    <row r="5" spans="1:57" x14ac:dyDescent="0.2">
      <c r="B5" s="12" t="s">
        <v>154</v>
      </c>
      <c r="C5" s="12" t="s">
        <v>62</v>
      </c>
      <c r="D5" s="12" t="s">
        <v>63</v>
      </c>
      <c r="E5" s="12" t="s">
        <v>32</v>
      </c>
      <c r="F5" s="12" t="s">
        <v>21</v>
      </c>
      <c r="G5" s="12"/>
      <c r="H5" s="13" t="s">
        <v>15</v>
      </c>
      <c r="I5" s="13" t="s">
        <v>15</v>
      </c>
      <c r="J5" s="15" t="s">
        <v>56</v>
      </c>
      <c r="K5" s="15">
        <v>2</v>
      </c>
      <c r="L5" s="13" t="s">
        <v>15</v>
      </c>
      <c r="M5" s="13" t="s">
        <v>15</v>
      </c>
      <c r="N5" s="13" t="s">
        <v>15</v>
      </c>
      <c r="O5" s="13" t="s">
        <v>15</v>
      </c>
      <c r="P5" s="12">
        <v>2017</v>
      </c>
      <c r="Q5" s="16" t="s">
        <v>123</v>
      </c>
      <c r="R5" s="12" t="s">
        <v>34</v>
      </c>
      <c r="S5" s="58"/>
      <c r="T5" s="12"/>
      <c r="U5" s="13"/>
      <c r="V5" s="12"/>
      <c r="W5" s="13"/>
      <c r="X5" s="12"/>
      <c r="Y5" s="13"/>
      <c r="Z5" s="12"/>
      <c r="AA5" s="13"/>
      <c r="AB5" s="12"/>
      <c r="AC5" s="13"/>
      <c r="AD5" s="12"/>
      <c r="AE5" s="13"/>
      <c r="AF5" s="12"/>
      <c r="AG5" s="13"/>
      <c r="AH5" s="12"/>
      <c r="AI5" s="13"/>
      <c r="AJ5" s="12"/>
      <c r="AK5" s="13"/>
      <c r="AL5" s="12"/>
      <c r="AM5" s="13"/>
      <c r="AN5" s="12"/>
      <c r="AO5" s="13"/>
      <c r="AP5" s="12"/>
      <c r="AQ5" s="13"/>
      <c r="AR5" s="12">
        <v>2</v>
      </c>
      <c r="AS5" s="13"/>
      <c r="AT5" s="12">
        <f>AR5</f>
        <v>2</v>
      </c>
      <c r="AU5" s="13"/>
      <c r="AV5" s="12">
        <f>AT5</f>
        <v>2</v>
      </c>
      <c r="AW5" s="13"/>
      <c r="AX5" s="12">
        <f>AV5</f>
        <v>2</v>
      </c>
      <c r="AY5" s="13"/>
      <c r="AZ5" s="12">
        <f>AX5</f>
        <v>2</v>
      </c>
      <c r="BA5" s="13"/>
      <c r="BB5" s="12">
        <f>AZ5</f>
        <v>2</v>
      </c>
      <c r="BC5" s="13"/>
    </row>
    <row r="6" spans="1:57" x14ac:dyDescent="0.2">
      <c r="B6" s="31" t="s">
        <v>155</v>
      </c>
      <c r="C6" s="41" t="s">
        <v>15</v>
      </c>
      <c r="D6" s="31" t="s">
        <v>114</v>
      </c>
      <c r="E6" s="31" t="s">
        <v>32</v>
      </c>
      <c r="F6" s="41" t="s">
        <v>21</v>
      </c>
      <c r="G6" s="31"/>
      <c r="H6" s="36" t="s">
        <v>15</v>
      </c>
      <c r="I6" s="36" t="s">
        <v>15</v>
      </c>
      <c r="J6" s="39" t="s">
        <v>15</v>
      </c>
      <c r="K6" s="39" t="s">
        <v>15</v>
      </c>
      <c r="L6" s="36" t="s">
        <v>15</v>
      </c>
      <c r="M6" s="36" t="s">
        <v>15</v>
      </c>
      <c r="N6" s="36" t="s">
        <v>15</v>
      </c>
      <c r="O6" s="36" t="s">
        <v>15</v>
      </c>
      <c r="P6" s="31">
        <v>2018</v>
      </c>
      <c r="Q6" s="50" t="s">
        <v>123</v>
      </c>
      <c r="R6" s="31" t="s">
        <v>34</v>
      </c>
      <c r="S6" s="63" t="s">
        <v>115</v>
      </c>
      <c r="T6" s="31"/>
      <c r="U6" s="36"/>
      <c r="V6" s="31"/>
      <c r="W6" s="36"/>
      <c r="X6" s="31"/>
      <c r="Y6" s="36"/>
      <c r="Z6" s="31"/>
      <c r="AA6" s="36"/>
      <c r="AB6" s="31"/>
      <c r="AC6" s="36"/>
      <c r="AD6" s="31"/>
      <c r="AE6" s="36"/>
      <c r="AF6" s="31"/>
      <c r="AG6" s="36"/>
      <c r="AH6" s="31"/>
      <c r="AI6" s="36"/>
      <c r="AJ6" s="31"/>
      <c r="AK6" s="36"/>
      <c r="AL6" s="31"/>
      <c r="AM6" s="36"/>
      <c r="AN6" s="31"/>
      <c r="AO6" s="36"/>
      <c r="AP6" s="31"/>
      <c r="AQ6" s="36"/>
      <c r="AR6" s="31"/>
      <c r="AS6" s="36"/>
      <c r="AT6" s="31"/>
      <c r="AU6" s="36"/>
      <c r="AV6" s="31"/>
      <c r="AW6" s="36"/>
      <c r="AX6" s="31"/>
      <c r="AY6" s="36"/>
      <c r="AZ6" s="31"/>
      <c r="BA6" s="36"/>
      <c r="BB6" s="31"/>
      <c r="BC6" s="36"/>
    </row>
    <row r="7" spans="1:57" x14ac:dyDescent="0.2">
      <c r="B7" s="17" t="s">
        <v>156</v>
      </c>
      <c r="C7" s="17" t="s">
        <v>64</v>
      </c>
      <c r="D7" s="17" t="s">
        <v>65</v>
      </c>
      <c r="E7" s="17" t="s">
        <v>66</v>
      </c>
      <c r="F7" s="17" t="s">
        <v>21</v>
      </c>
      <c r="G7" s="17"/>
      <c r="H7" s="18" t="s">
        <v>15</v>
      </c>
      <c r="I7" s="18" t="s">
        <v>15</v>
      </c>
      <c r="J7" s="19" t="s">
        <v>15</v>
      </c>
      <c r="K7" s="43">
        <v>2.5</v>
      </c>
      <c r="L7" s="18" t="s">
        <v>15</v>
      </c>
      <c r="M7" s="18">
        <v>320000</v>
      </c>
      <c r="N7" s="18" t="s">
        <v>15</v>
      </c>
      <c r="O7" s="18" t="s">
        <v>15</v>
      </c>
      <c r="P7" s="17">
        <v>2015</v>
      </c>
      <c r="Q7" s="20" t="s">
        <v>123</v>
      </c>
      <c r="R7" s="17" t="s">
        <v>34</v>
      </c>
      <c r="S7" s="60"/>
      <c r="T7" s="17"/>
      <c r="U7" s="18"/>
      <c r="V7" s="17"/>
      <c r="W7" s="18"/>
      <c r="X7" s="17"/>
      <c r="Y7" s="18"/>
      <c r="Z7" s="17"/>
      <c r="AA7" s="18"/>
      <c r="AB7" s="17"/>
      <c r="AC7" s="18"/>
      <c r="AD7" s="17"/>
      <c r="AE7" s="18"/>
      <c r="AF7" s="17"/>
      <c r="AG7" s="18"/>
      <c r="AH7" s="17"/>
      <c r="AI7" s="18"/>
      <c r="AJ7" s="17"/>
      <c r="AK7" s="18"/>
      <c r="AL7" s="17"/>
      <c r="AM7" s="18"/>
      <c r="AN7" s="17">
        <v>2.5</v>
      </c>
      <c r="AO7" s="18">
        <v>320000</v>
      </c>
      <c r="AP7" s="17">
        <f t="shared" ref="AP7:AY7" si="0">AN7</f>
        <v>2.5</v>
      </c>
      <c r="AQ7" s="18">
        <f t="shared" si="0"/>
        <v>320000</v>
      </c>
      <c r="AR7" s="17">
        <f t="shared" si="0"/>
        <v>2.5</v>
      </c>
      <c r="AS7" s="18">
        <f t="shared" si="0"/>
        <v>320000</v>
      </c>
      <c r="AT7" s="17">
        <f t="shared" si="0"/>
        <v>2.5</v>
      </c>
      <c r="AU7" s="18">
        <f t="shared" si="0"/>
        <v>320000</v>
      </c>
      <c r="AV7" s="17">
        <f t="shared" si="0"/>
        <v>2.5</v>
      </c>
      <c r="AW7" s="18">
        <f t="shared" si="0"/>
        <v>320000</v>
      </c>
      <c r="AX7" s="17">
        <f t="shared" si="0"/>
        <v>2.5</v>
      </c>
      <c r="AY7" s="18">
        <f t="shared" si="0"/>
        <v>320000</v>
      </c>
      <c r="AZ7" s="17">
        <f t="shared" ref="AZ7:AZ8" si="1">AX7</f>
        <v>2.5</v>
      </c>
      <c r="BA7" s="18">
        <f t="shared" ref="BA7:BA8" si="2">AY7</f>
        <v>320000</v>
      </c>
      <c r="BB7" s="17">
        <f t="shared" ref="BB7:BB8" si="3">AZ7</f>
        <v>2.5</v>
      </c>
      <c r="BC7" s="18">
        <f t="shared" ref="BC7:BC8" si="4">BA7</f>
        <v>320000</v>
      </c>
    </row>
    <row r="8" spans="1:57" x14ac:dyDescent="0.2">
      <c r="B8" s="31" t="s">
        <v>156</v>
      </c>
      <c r="C8" s="31" t="s">
        <v>127</v>
      </c>
      <c r="D8" s="31" t="s">
        <v>86</v>
      </c>
      <c r="E8" s="31" t="s">
        <v>66</v>
      </c>
      <c r="F8" s="31" t="s">
        <v>21</v>
      </c>
      <c r="G8" s="31"/>
      <c r="H8" s="36" t="s">
        <v>15</v>
      </c>
      <c r="I8" s="36" t="s">
        <v>15</v>
      </c>
      <c r="J8" s="39" t="s">
        <v>15</v>
      </c>
      <c r="K8" s="53">
        <v>4</v>
      </c>
      <c r="L8" s="36" t="s">
        <v>15</v>
      </c>
      <c r="M8" s="36">
        <v>320000</v>
      </c>
      <c r="N8" s="36" t="s">
        <v>15</v>
      </c>
      <c r="O8" s="36" t="s">
        <v>15</v>
      </c>
      <c r="P8" s="31">
        <v>2018</v>
      </c>
      <c r="Q8" s="50" t="s">
        <v>123</v>
      </c>
      <c r="R8" s="31" t="s">
        <v>34</v>
      </c>
      <c r="S8" s="63"/>
      <c r="T8" s="31"/>
      <c r="U8" s="36"/>
      <c r="V8" s="31"/>
      <c r="W8" s="36"/>
      <c r="X8" s="31"/>
      <c r="Y8" s="36"/>
      <c r="Z8" s="31"/>
      <c r="AA8" s="36"/>
      <c r="AB8" s="31"/>
      <c r="AC8" s="36"/>
      <c r="AD8" s="31"/>
      <c r="AE8" s="36"/>
      <c r="AF8" s="31"/>
      <c r="AG8" s="36"/>
      <c r="AH8" s="31"/>
      <c r="AI8" s="36"/>
      <c r="AJ8" s="31"/>
      <c r="AK8" s="36"/>
      <c r="AL8" s="31"/>
      <c r="AM8" s="36"/>
      <c r="AN8" s="31"/>
      <c r="AO8" s="36"/>
      <c r="AP8" s="31"/>
      <c r="AQ8" s="36"/>
      <c r="AR8" s="31"/>
      <c r="AS8" s="36"/>
      <c r="AT8" s="31">
        <v>4</v>
      </c>
      <c r="AU8" s="36">
        <v>320000</v>
      </c>
      <c r="AV8" s="31">
        <f t="shared" ref="AV8:AY8" si="5">AT8</f>
        <v>4</v>
      </c>
      <c r="AW8" s="36">
        <f t="shared" si="5"/>
        <v>320000</v>
      </c>
      <c r="AX8" s="31">
        <f t="shared" si="5"/>
        <v>4</v>
      </c>
      <c r="AY8" s="36">
        <f t="shared" si="5"/>
        <v>320000</v>
      </c>
      <c r="AZ8" s="31">
        <f t="shared" si="1"/>
        <v>4</v>
      </c>
      <c r="BA8" s="36">
        <f t="shared" si="2"/>
        <v>320000</v>
      </c>
      <c r="BB8" s="31">
        <f t="shared" si="3"/>
        <v>4</v>
      </c>
      <c r="BC8" s="36">
        <f t="shared" si="4"/>
        <v>320000</v>
      </c>
    </row>
    <row r="9" spans="1:57" x14ac:dyDescent="0.2">
      <c r="B9" s="31" t="s">
        <v>156</v>
      </c>
      <c r="C9" s="31" t="s">
        <v>128</v>
      </c>
      <c r="D9" s="31" t="s">
        <v>129</v>
      </c>
      <c r="E9" s="31" t="s">
        <v>66</v>
      </c>
      <c r="F9" s="31" t="s">
        <v>21</v>
      </c>
      <c r="G9" s="31"/>
      <c r="H9" s="36" t="s">
        <v>15</v>
      </c>
      <c r="I9" s="36" t="s">
        <v>15</v>
      </c>
      <c r="J9" s="39" t="s">
        <v>15</v>
      </c>
      <c r="K9" s="53" t="s">
        <v>15</v>
      </c>
      <c r="L9" s="36" t="s">
        <v>15</v>
      </c>
      <c r="M9" s="36" t="s">
        <v>15</v>
      </c>
      <c r="N9" s="36" t="s">
        <v>15</v>
      </c>
      <c r="O9" s="36" t="s">
        <v>15</v>
      </c>
      <c r="P9" s="31" t="s">
        <v>15</v>
      </c>
      <c r="Q9" s="50" t="s">
        <v>123</v>
      </c>
      <c r="R9" s="31" t="s">
        <v>34</v>
      </c>
      <c r="S9" s="63"/>
      <c r="T9" s="31"/>
      <c r="U9" s="36"/>
      <c r="V9" s="31"/>
      <c r="W9" s="36"/>
      <c r="X9" s="31"/>
      <c r="Y9" s="36"/>
      <c r="Z9" s="31"/>
      <c r="AA9" s="36"/>
      <c r="AB9" s="31"/>
      <c r="AC9" s="36"/>
      <c r="AD9" s="31"/>
      <c r="AE9" s="36"/>
      <c r="AF9" s="31"/>
      <c r="AG9" s="36"/>
      <c r="AH9" s="31"/>
      <c r="AI9" s="36"/>
      <c r="AJ9" s="31"/>
      <c r="AK9" s="36"/>
      <c r="AL9" s="31"/>
      <c r="AM9" s="36"/>
      <c r="AN9" s="31"/>
      <c r="AO9" s="36"/>
      <c r="AP9" s="31"/>
      <c r="AQ9" s="36"/>
      <c r="AR9" s="31"/>
      <c r="AS9" s="36"/>
      <c r="AT9" s="31"/>
      <c r="AU9" s="36"/>
      <c r="AV9" s="31"/>
      <c r="AW9" s="36"/>
      <c r="AX9" s="31"/>
      <c r="AY9" s="36"/>
      <c r="AZ9" s="31"/>
      <c r="BA9" s="36"/>
      <c r="BB9" s="31"/>
      <c r="BC9" s="36"/>
    </row>
    <row r="10" spans="1:57" x14ac:dyDescent="0.2">
      <c r="B10" s="17" t="s">
        <v>157</v>
      </c>
      <c r="C10" s="17" t="s">
        <v>130</v>
      </c>
      <c r="D10" s="17" t="s">
        <v>131</v>
      </c>
      <c r="E10" s="17" t="s">
        <v>32</v>
      </c>
      <c r="F10" s="17" t="s">
        <v>21</v>
      </c>
      <c r="G10" s="17"/>
      <c r="H10" s="18" t="s">
        <v>15</v>
      </c>
      <c r="I10" s="18" t="s">
        <v>15</v>
      </c>
      <c r="J10" s="19" t="s">
        <v>15</v>
      </c>
      <c r="K10" s="43">
        <v>8</v>
      </c>
      <c r="L10" s="18" t="s">
        <v>15</v>
      </c>
      <c r="M10" s="18">
        <v>165000</v>
      </c>
      <c r="N10" s="18" t="s">
        <v>15</v>
      </c>
      <c r="O10" s="18" t="s">
        <v>15</v>
      </c>
      <c r="P10" s="17">
        <v>2017</v>
      </c>
      <c r="Q10" s="20" t="s">
        <v>123</v>
      </c>
      <c r="R10" s="17" t="s">
        <v>34</v>
      </c>
      <c r="S10" s="60"/>
      <c r="T10" s="17"/>
      <c r="U10" s="18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8"/>
      <c r="AN10" s="17"/>
      <c r="AO10" s="18"/>
      <c r="AP10" s="17"/>
      <c r="AQ10" s="18"/>
      <c r="AR10" s="17">
        <v>8</v>
      </c>
      <c r="AS10" s="18">
        <v>165000</v>
      </c>
      <c r="AT10" s="17">
        <f>AR10</f>
        <v>8</v>
      </c>
      <c r="AU10" s="18">
        <f>AS10</f>
        <v>165000</v>
      </c>
      <c r="AV10" s="17">
        <f>AT10</f>
        <v>8</v>
      </c>
      <c r="AW10" s="97">
        <v>330000</v>
      </c>
      <c r="AX10" s="17">
        <f t="shared" ref="AX10:BC10" si="6">AV10</f>
        <v>8</v>
      </c>
      <c r="AY10" s="18">
        <f t="shared" si="6"/>
        <v>330000</v>
      </c>
      <c r="AZ10" s="17">
        <f t="shared" si="6"/>
        <v>8</v>
      </c>
      <c r="BA10" s="18">
        <f t="shared" si="6"/>
        <v>330000</v>
      </c>
      <c r="BB10" s="17">
        <f t="shared" si="6"/>
        <v>8</v>
      </c>
      <c r="BC10" s="18">
        <f t="shared" si="6"/>
        <v>330000</v>
      </c>
    </row>
    <row r="11" spans="1:57" x14ac:dyDescent="0.2">
      <c r="B11" s="31" t="s">
        <v>157</v>
      </c>
      <c r="C11" s="31" t="s">
        <v>85</v>
      </c>
      <c r="D11" s="31" t="s">
        <v>132</v>
      </c>
      <c r="E11" s="31" t="s">
        <v>66</v>
      </c>
      <c r="F11" s="31" t="s">
        <v>21</v>
      </c>
      <c r="G11" s="31"/>
      <c r="H11" s="36" t="s">
        <v>15</v>
      </c>
      <c r="I11" s="36" t="s">
        <v>15</v>
      </c>
      <c r="J11" s="39" t="s">
        <v>15</v>
      </c>
      <c r="K11" s="39" t="s">
        <v>15</v>
      </c>
      <c r="L11" s="36" t="s">
        <v>15</v>
      </c>
      <c r="M11" s="36">
        <v>30000</v>
      </c>
      <c r="N11" s="36" t="s">
        <v>15</v>
      </c>
      <c r="O11" s="36" t="s">
        <v>15</v>
      </c>
      <c r="P11" s="31">
        <v>2016</v>
      </c>
      <c r="Q11" s="50" t="s">
        <v>126</v>
      </c>
      <c r="R11" s="31" t="s">
        <v>34</v>
      </c>
      <c r="S11" s="63" t="s">
        <v>115</v>
      </c>
      <c r="T11" s="31"/>
      <c r="U11" s="36"/>
      <c r="V11" s="31"/>
      <c r="W11" s="36"/>
      <c r="X11" s="31"/>
      <c r="Y11" s="36"/>
      <c r="Z11" s="31"/>
      <c r="AA11" s="36"/>
      <c r="AB11" s="31"/>
      <c r="AC11" s="36"/>
      <c r="AD11" s="31"/>
      <c r="AE11" s="36"/>
      <c r="AF11" s="31"/>
      <c r="AG11" s="36"/>
      <c r="AH11" s="31"/>
      <c r="AI11" s="36"/>
      <c r="AJ11" s="31"/>
      <c r="AK11" s="36"/>
      <c r="AL11" s="31"/>
      <c r="AM11" s="36"/>
      <c r="AN11" s="31"/>
      <c r="AO11" s="36"/>
      <c r="AP11" s="31"/>
      <c r="AQ11" s="36">
        <v>30000</v>
      </c>
      <c r="AR11" s="31"/>
      <c r="AS11" s="36">
        <f>AQ11</f>
        <v>30000</v>
      </c>
      <c r="AT11" s="31"/>
      <c r="AU11" s="36">
        <f>AS11</f>
        <v>30000</v>
      </c>
      <c r="AV11" s="31"/>
      <c r="AW11" s="36">
        <f>AU11</f>
        <v>30000</v>
      </c>
      <c r="AX11" s="31"/>
      <c r="AY11" s="36">
        <f>AW11</f>
        <v>30000</v>
      </c>
      <c r="AZ11" s="31"/>
      <c r="BA11" s="36">
        <f>AY11</f>
        <v>30000</v>
      </c>
      <c r="BB11" s="31"/>
      <c r="BC11" s="36">
        <f>BA11</f>
        <v>30000</v>
      </c>
    </row>
    <row r="12" spans="1:57" x14ac:dyDescent="0.2">
      <c r="B12" s="31" t="s">
        <v>157</v>
      </c>
      <c r="C12" s="31" t="s">
        <v>135</v>
      </c>
      <c r="D12" s="31" t="s">
        <v>133</v>
      </c>
      <c r="E12" s="31" t="s">
        <v>32</v>
      </c>
      <c r="F12" s="31" t="s">
        <v>21</v>
      </c>
      <c r="G12" s="31"/>
      <c r="H12" s="36" t="s">
        <v>15</v>
      </c>
      <c r="I12" s="36" t="s">
        <v>15</v>
      </c>
      <c r="J12" s="39" t="s">
        <v>15</v>
      </c>
      <c r="K12" s="53" t="s">
        <v>15</v>
      </c>
      <c r="L12" s="36" t="s">
        <v>15</v>
      </c>
      <c r="M12" s="36">
        <v>50000</v>
      </c>
      <c r="N12" s="36" t="s">
        <v>15</v>
      </c>
      <c r="O12" s="36">
        <v>1</v>
      </c>
      <c r="P12" s="31">
        <v>2017</v>
      </c>
      <c r="Q12" s="50" t="s">
        <v>123</v>
      </c>
      <c r="R12" s="31" t="s">
        <v>34</v>
      </c>
      <c r="S12" s="63" t="s">
        <v>115</v>
      </c>
      <c r="T12" s="31"/>
      <c r="U12" s="36"/>
      <c r="V12" s="31"/>
      <c r="W12" s="36"/>
      <c r="X12" s="31"/>
      <c r="Y12" s="36"/>
      <c r="Z12" s="31"/>
      <c r="AA12" s="36"/>
      <c r="AB12" s="31"/>
      <c r="AC12" s="36"/>
      <c r="AD12" s="31"/>
      <c r="AE12" s="36"/>
      <c r="AF12" s="31"/>
      <c r="AG12" s="36"/>
      <c r="AH12" s="31"/>
      <c r="AI12" s="36"/>
      <c r="AJ12" s="31"/>
      <c r="AK12" s="36"/>
      <c r="AL12" s="31"/>
      <c r="AM12" s="36"/>
      <c r="AN12" s="31"/>
      <c r="AO12" s="36"/>
      <c r="AP12" s="31"/>
      <c r="AQ12" s="36"/>
      <c r="AR12" s="31"/>
      <c r="AS12" s="36">
        <v>50000</v>
      </c>
      <c r="AT12" s="31"/>
      <c r="AU12" s="36">
        <f>AS12</f>
        <v>50000</v>
      </c>
      <c r="AV12" s="31"/>
      <c r="AW12" s="36">
        <f>AU12</f>
        <v>50000</v>
      </c>
      <c r="AX12" s="31"/>
      <c r="AY12" s="36">
        <f>AW12</f>
        <v>50000</v>
      </c>
      <c r="AZ12" s="31"/>
      <c r="BA12" s="36">
        <f>AY12</f>
        <v>50000</v>
      </c>
      <c r="BB12" s="31"/>
      <c r="BC12" s="36">
        <f>BA12</f>
        <v>50000</v>
      </c>
    </row>
    <row r="13" spans="1:57" x14ac:dyDescent="0.2">
      <c r="B13" s="22" t="s">
        <v>157</v>
      </c>
      <c r="C13" s="22" t="s">
        <v>85</v>
      </c>
      <c r="D13" s="22" t="s">
        <v>134</v>
      </c>
      <c r="E13" s="22" t="s">
        <v>32</v>
      </c>
      <c r="F13" s="22" t="s">
        <v>21</v>
      </c>
      <c r="G13" s="22"/>
      <c r="H13" s="23" t="s">
        <v>15</v>
      </c>
      <c r="I13" s="23" t="s">
        <v>15</v>
      </c>
      <c r="J13" s="24" t="s">
        <v>15</v>
      </c>
      <c r="K13" s="52">
        <v>0.1</v>
      </c>
      <c r="L13" s="23" t="s">
        <v>15</v>
      </c>
      <c r="M13" s="23">
        <v>30000</v>
      </c>
      <c r="N13" s="23" t="s">
        <v>15</v>
      </c>
      <c r="O13" s="23" t="s">
        <v>15</v>
      </c>
      <c r="P13" s="22">
        <v>2018</v>
      </c>
      <c r="Q13" s="25" t="s">
        <v>123</v>
      </c>
      <c r="R13" s="22" t="s">
        <v>34</v>
      </c>
      <c r="S13" s="61" t="s">
        <v>115</v>
      </c>
      <c r="T13" s="22"/>
      <c r="U13" s="23"/>
      <c r="V13" s="22"/>
      <c r="W13" s="23"/>
      <c r="X13" s="22"/>
      <c r="Y13" s="23"/>
      <c r="Z13" s="22"/>
      <c r="AA13" s="23"/>
      <c r="AB13" s="22"/>
      <c r="AC13" s="23"/>
      <c r="AD13" s="22"/>
      <c r="AE13" s="23"/>
      <c r="AF13" s="22"/>
      <c r="AG13" s="23"/>
      <c r="AH13" s="22"/>
      <c r="AI13" s="23"/>
      <c r="AJ13" s="22"/>
      <c r="AK13" s="23"/>
      <c r="AL13" s="22"/>
      <c r="AM13" s="23"/>
      <c r="AN13" s="22"/>
      <c r="AO13" s="23"/>
      <c r="AP13" s="22"/>
      <c r="AQ13" s="23"/>
      <c r="AR13" s="22"/>
      <c r="AS13" s="23"/>
      <c r="AT13" s="22">
        <v>0.1</v>
      </c>
      <c r="AU13" s="23">
        <v>30000</v>
      </c>
      <c r="AV13" s="22">
        <f>AT13</f>
        <v>0.1</v>
      </c>
      <c r="AW13" s="23">
        <f>AU13</f>
        <v>30000</v>
      </c>
      <c r="AX13" s="22">
        <f>AV13</f>
        <v>0.1</v>
      </c>
      <c r="AY13" s="23">
        <f>AW13</f>
        <v>30000</v>
      </c>
      <c r="AZ13" s="22">
        <f>AX13</f>
        <v>0.1</v>
      </c>
      <c r="BA13" s="23">
        <f>AY13</f>
        <v>30000</v>
      </c>
      <c r="BB13" s="22">
        <f>AZ13</f>
        <v>0.1</v>
      </c>
      <c r="BC13" s="23">
        <f>BA13</f>
        <v>30000</v>
      </c>
    </row>
    <row r="14" spans="1:57" x14ac:dyDescent="0.2">
      <c r="B14" s="17" t="s">
        <v>158</v>
      </c>
      <c r="C14" s="26" t="s">
        <v>49</v>
      </c>
      <c r="D14" s="26" t="s">
        <v>103</v>
      </c>
      <c r="E14" s="26" t="s">
        <v>26</v>
      </c>
      <c r="F14" s="26">
        <v>1980</v>
      </c>
      <c r="G14" s="26"/>
      <c r="H14" s="27">
        <v>1600000</v>
      </c>
      <c r="I14" s="27">
        <v>2650000</v>
      </c>
      <c r="J14" s="28">
        <v>10</v>
      </c>
      <c r="K14" s="29">
        <v>16.5</v>
      </c>
      <c r="L14" s="27">
        <v>360000</v>
      </c>
      <c r="M14" s="18">
        <v>550000</v>
      </c>
      <c r="N14" s="27">
        <v>3</v>
      </c>
      <c r="O14" s="18">
        <v>4</v>
      </c>
      <c r="P14" s="26">
        <v>2020</v>
      </c>
      <c r="Q14" s="30" t="s">
        <v>123</v>
      </c>
      <c r="R14" s="26" t="s">
        <v>28</v>
      </c>
      <c r="S14" s="64"/>
      <c r="T14" s="26">
        <v>10</v>
      </c>
      <c r="U14" s="27">
        <v>360000</v>
      </c>
      <c r="V14" s="26">
        <f t="shared" ref="V14:AE15" si="7">T14</f>
        <v>10</v>
      </c>
      <c r="W14" s="27">
        <f t="shared" si="7"/>
        <v>360000</v>
      </c>
      <c r="X14" s="26">
        <f t="shared" si="7"/>
        <v>10</v>
      </c>
      <c r="Y14" s="27">
        <f t="shared" si="7"/>
        <v>360000</v>
      </c>
      <c r="Z14" s="26">
        <f t="shared" si="7"/>
        <v>10</v>
      </c>
      <c r="AA14" s="27">
        <f t="shared" si="7"/>
        <v>360000</v>
      </c>
      <c r="AB14" s="26">
        <f t="shared" si="7"/>
        <v>10</v>
      </c>
      <c r="AC14" s="27">
        <f t="shared" si="7"/>
        <v>360000</v>
      </c>
      <c r="AD14" s="26">
        <f t="shared" si="7"/>
        <v>10</v>
      </c>
      <c r="AE14" s="27">
        <f t="shared" si="7"/>
        <v>360000</v>
      </c>
      <c r="AF14" s="26">
        <f t="shared" ref="AF14:AO15" si="8">AD14</f>
        <v>10</v>
      </c>
      <c r="AG14" s="27">
        <f t="shared" si="8"/>
        <v>360000</v>
      </c>
      <c r="AH14" s="26">
        <f t="shared" si="8"/>
        <v>10</v>
      </c>
      <c r="AI14" s="27">
        <f t="shared" si="8"/>
        <v>360000</v>
      </c>
      <c r="AJ14" s="26">
        <f t="shared" si="8"/>
        <v>10</v>
      </c>
      <c r="AK14" s="27">
        <f t="shared" si="8"/>
        <v>360000</v>
      </c>
      <c r="AL14" s="26">
        <f t="shared" si="8"/>
        <v>10</v>
      </c>
      <c r="AM14" s="27">
        <f t="shared" si="8"/>
        <v>360000</v>
      </c>
      <c r="AN14" s="26">
        <f t="shared" si="8"/>
        <v>10</v>
      </c>
      <c r="AO14" s="27">
        <f t="shared" si="8"/>
        <v>360000</v>
      </c>
      <c r="AP14" s="26">
        <f t="shared" ref="AP14:AR15" si="9">AN14</f>
        <v>10</v>
      </c>
      <c r="AQ14" s="27">
        <f t="shared" si="9"/>
        <v>360000</v>
      </c>
      <c r="AR14" s="26">
        <f t="shared" si="9"/>
        <v>10</v>
      </c>
      <c r="AS14" s="27">
        <f>AQ14</f>
        <v>360000</v>
      </c>
      <c r="AT14" s="26">
        <f t="shared" ref="AT14" si="10">AR14</f>
        <v>10</v>
      </c>
      <c r="AU14" s="27">
        <f>AS14</f>
        <v>360000</v>
      </c>
      <c r="AV14" s="26">
        <f>AT14</f>
        <v>10</v>
      </c>
      <c r="AW14" s="27">
        <f>AU14</f>
        <v>360000</v>
      </c>
      <c r="AX14" s="102">
        <v>16.5</v>
      </c>
      <c r="AY14" s="103">
        <v>550000</v>
      </c>
      <c r="AZ14" s="26">
        <f>AX14</f>
        <v>16.5</v>
      </c>
      <c r="BA14" s="27">
        <f>AY14</f>
        <v>550000</v>
      </c>
      <c r="BB14" s="26">
        <f>AZ14</f>
        <v>16.5</v>
      </c>
      <c r="BC14" s="27">
        <f>BA14</f>
        <v>550000</v>
      </c>
      <c r="BD14" s="115"/>
      <c r="BE14" s="8"/>
    </row>
    <row r="15" spans="1:57" x14ac:dyDescent="0.2">
      <c r="B15" s="31" t="s">
        <v>158</v>
      </c>
      <c r="C15" s="31" t="s">
        <v>49</v>
      </c>
      <c r="D15" s="32" t="s">
        <v>44</v>
      </c>
      <c r="E15" s="32" t="s">
        <v>26</v>
      </c>
      <c r="F15" s="32">
        <v>1972</v>
      </c>
      <c r="G15" s="32"/>
      <c r="H15" s="33">
        <v>1150000</v>
      </c>
      <c r="I15" s="33">
        <v>630000</v>
      </c>
      <c r="J15" s="34">
        <v>5.5</v>
      </c>
      <c r="K15" s="35">
        <v>3</v>
      </c>
      <c r="L15" s="33">
        <v>150000</v>
      </c>
      <c r="M15" s="36" t="s">
        <v>15</v>
      </c>
      <c r="N15" s="33">
        <v>3</v>
      </c>
      <c r="O15" s="36" t="s">
        <v>15</v>
      </c>
      <c r="P15" s="32">
        <v>2015</v>
      </c>
      <c r="Q15" s="37" t="s">
        <v>123</v>
      </c>
      <c r="R15" s="32" t="s">
        <v>28</v>
      </c>
      <c r="S15" s="65"/>
      <c r="T15" s="32">
        <v>5.5</v>
      </c>
      <c r="U15" s="33">
        <v>150000</v>
      </c>
      <c r="V15" s="32">
        <f t="shared" si="7"/>
        <v>5.5</v>
      </c>
      <c r="W15" s="33">
        <f t="shared" si="7"/>
        <v>150000</v>
      </c>
      <c r="X15" s="32">
        <f t="shared" si="7"/>
        <v>5.5</v>
      </c>
      <c r="Y15" s="33">
        <f t="shared" si="7"/>
        <v>150000</v>
      </c>
      <c r="Z15" s="32">
        <f t="shared" si="7"/>
        <v>5.5</v>
      </c>
      <c r="AA15" s="33">
        <f t="shared" si="7"/>
        <v>150000</v>
      </c>
      <c r="AB15" s="32">
        <f t="shared" si="7"/>
        <v>5.5</v>
      </c>
      <c r="AC15" s="33">
        <f t="shared" si="7"/>
        <v>150000</v>
      </c>
      <c r="AD15" s="32">
        <f t="shared" si="7"/>
        <v>5.5</v>
      </c>
      <c r="AE15" s="33">
        <f t="shared" si="7"/>
        <v>150000</v>
      </c>
      <c r="AF15" s="32">
        <f t="shared" si="8"/>
        <v>5.5</v>
      </c>
      <c r="AG15" s="33">
        <f t="shared" si="8"/>
        <v>150000</v>
      </c>
      <c r="AH15" s="32">
        <f t="shared" si="8"/>
        <v>5.5</v>
      </c>
      <c r="AI15" s="33">
        <f t="shared" si="8"/>
        <v>150000</v>
      </c>
      <c r="AJ15" s="32">
        <f t="shared" si="8"/>
        <v>5.5</v>
      </c>
      <c r="AK15" s="33">
        <f t="shared" si="8"/>
        <v>150000</v>
      </c>
      <c r="AL15" s="32">
        <f t="shared" si="8"/>
        <v>5.5</v>
      </c>
      <c r="AM15" s="33">
        <f t="shared" si="8"/>
        <v>150000</v>
      </c>
      <c r="AN15" s="101">
        <v>3</v>
      </c>
      <c r="AO15" s="33">
        <f t="shared" si="8"/>
        <v>150000</v>
      </c>
      <c r="AP15" s="32">
        <f t="shared" si="9"/>
        <v>3</v>
      </c>
      <c r="AQ15" s="33">
        <f t="shared" si="9"/>
        <v>150000</v>
      </c>
      <c r="AR15" s="32">
        <f t="shared" si="9"/>
        <v>3</v>
      </c>
      <c r="AS15" s="33">
        <f>AQ15</f>
        <v>150000</v>
      </c>
      <c r="AT15" s="32">
        <f t="shared" ref="AT15:AU17" si="11">AR15</f>
        <v>3</v>
      </c>
      <c r="AU15" s="33">
        <f t="shared" si="11"/>
        <v>150000</v>
      </c>
      <c r="AV15" s="32">
        <f t="shared" ref="AV15" si="12">AT15</f>
        <v>3</v>
      </c>
      <c r="AW15" s="33">
        <f t="shared" ref="AW15" si="13">AU15</f>
        <v>150000</v>
      </c>
      <c r="AX15" s="32">
        <f>AV15</f>
        <v>3</v>
      </c>
      <c r="AY15" s="33">
        <f>AW15</f>
        <v>150000</v>
      </c>
      <c r="AZ15" s="32">
        <f>AX15</f>
        <v>3</v>
      </c>
      <c r="BA15" s="33">
        <f>AY15</f>
        <v>150000</v>
      </c>
      <c r="BB15" s="32">
        <f>AZ15</f>
        <v>3</v>
      </c>
      <c r="BC15" s="33">
        <f>BA15</f>
        <v>150000</v>
      </c>
      <c r="BD15" s="115"/>
      <c r="BE15" s="8"/>
    </row>
    <row r="16" spans="1:57" x14ac:dyDescent="0.2">
      <c r="B16" s="31" t="s">
        <v>158</v>
      </c>
      <c r="C16" s="31" t="s">
        <v>87</v>
      </c>
      <c r="D16" s="31" t="s">
        <v>9</v>
      </c>
      <c r="E16" s="31" t="s">
        <v>26</v>
      </c>
      <c r="F16" s="31">
        <v>2010</v>
      </c>
      <c r="G16" s="31"/>
      <c r="H16" s="33">
        <v>1160000</v>
      </c>
      <c r="I16" s="33">
        <v>2320000</v>
      </c>
      <c r="J16" s="38">
        <v>8.25</v>
      </c>
      <c r="K16" s="34">
        <v>16.5</v>
      </c>
      <c r="L16" s="33">
        <v>330000</v>
      </c>
      <c r="M16" s="33">
        <v>550000</v>
      </c>
      <c r="N16" s="33">
        <v>3</v>
      </c>
      <c r="O16" s="33">
        <v>5</v>
      </c>
      <c r="P16" s="32">
        <v>2020</v>
      </c>
      <c r="Q16" s="37" t="s">
        <v>123</v>
      </c>
      <c r="R16" s="32" t="s">
        <v>28</v>
      </c>
      <c r="S16" s="62"/>
      <c r="T16" s="31"/>
      <c r="U16" s="36"/>
      <c r="V16" s="31"/>
      <c r="W16" s="36"/>
      <c r="X16" s="31"/>
      <c r="Y16" s="36"/>
      <c r="Z16" s="31"/>
      <c r="AA16" s="36"/>
      <c r="AB16" s="31"/>
      <c r="AC16" s="36"/>
      <c r="AD16" s="108">
        <v>8.25</v>
      </c>
      <c r="AE16" s="109">
        <v>330000</v>
      </c>
      <c r="AF16" s="31">
        <f t="shared" ref="AF16:AR16" si="14">AD16</f>
        <v>8.25</v>
      </c>
      <c r="AG16" s="36">
        <f t="shared" si="14"/>
        <v>330000</v>
      </c>
      <c r="AH16" s="31">
        <f t="shared" si="14"/>
        <v>8.25</v>
      </c>
      <c r="AI16" s="36">
        <f t="shared" si="14"/>
        <v>330000</v>
      </c>
      <c r="AJ16" s="31">
        <f t="shared" si="14"/>
        <v>8.25</v>
      </c>
      <c r="AK16" s="36">
        <f t="shared" si="14"/>
        <v>330000</v>
      </c>
      <c r="AL16" s="31">
        <f t="shared" si="14"/>
        <v>8.25</v>
      </c>
      <c r="AM16" s="36">
        <f t="shared" si="14"/>
        <v>330000</v>
      </c>
      <c r="AN16" s="31">
        <f t="shared" si="14"/>
        <v>8.25</v>
      </c>
      <c r="AO16" s="36">
        <f t="shared" si="14"/>
        <v>330000</v>
      </c>
      <c r="AP16" s="31">
        <f t="shared" si="14"/>
        <v>8.25</v>
      </c>
      <c r="AQ16" s="36">
        <f t="shared" si="14"/>
        <v>330000</v>
      </c>
      <c r="AR16" s="31">
        <f t="shared" si="14"/>
        <v>8.25</v>
      </c>
      <c r="AS16" s="36">
        <f>AQ16</f>
        <v>330000</v>
      </c>
      <c r="AT16" s="31">
        <f t="shared" si="11"/>
        <v>8.25</v>
      </c>
      <c r="AU16" s="36">
        <f t="shared" si="11"/>
        <v>330000</v>
      </c>
      <c r="AV16" s="31">
        <f>AT16</f>
        <v>8.25</v>
      </c>
      <c r="AW16" s="36">
        <f>AU16</f>
        <v>330000</v>
      </c>
      <c r="AX16" s="104">
        <v>16.5</v>
      </c>
      <c r="AY16" s="105">
        <v>550000</v>
      </c>
      <c r="AZ16" s="31">
        <v>16.5</v>
      </c>
      <c r="BA16" s="36">
        <v>550000</v>
      </c>
      <c r="BB16" s="31">
        <v>16.5</v>
      </c>
      <c r="BC16" s="36">
        <v>550000</v>
      </c>
      <c r="BD16" s="115"/>
      <c r="BE16" s="8"/>
    </row>
    <row r="17" spans="2:55" ht="36" x14ac:dyDescent="0.2">
      <c r="B17" s="31" t="s">
        <v>158</v>
      </c>
      <c r="C17" s="31" t="s">
        <v>102</v>
      </c>
      <c r="D17" s="31" t="s">
        <v>102</v>
      </c>
      <c r="E17" s="31" t="s">
        <v>32</v>
      </c>
      <c r="F17" s="41" t="s">
        <v>98</v>
      </c>
      <c r="G17" s="31"/>
      <c r="H17" s="33" t="s">
        <v>15</v>
      </c>
      <c r="I17" s="33">
        <v>1900000</v>
      </c>
      <c r="J17" s="38" t="s">
        <v>15</v>
      </c>
      <c r="K17" s="39">
        <v>13</v>
      </c>
      <c r="L17" s="33" t="s">
        <v>15</v>
      </c>
      <c r="M17" s="33">
        <v>570000</v>
      </c>
      <c r="N17" s="33" t="s">
        <v>15</v>
      </c>
      <c r="O17" s="35">
        <v>3</v>
      </c>
      <c r="P17" s="32">
        <v>2015</v>
      </c>
      <c r="Q17" s="37" t="s">
        <v>123</v>
      </c>
      <c r="R17" s="32" t="s">
        <v>28</v>
      </c>
      <c r="S17" s="62"/>
      <c r="T17" s="31"/>
      <c r="U17" s="36"/>
      <c r="V17" s="31"/>
      <c r="W17" s="36"/>
      <c r="X17" s="31"/>
      <c r="Y17" s="36"/>
      <c r="Z17" s="31"/>
      <c r="AA17" s="36"/>
      <c r="AB17" s="31"/>
      <c r="AC17" s="36"/>
      <c r="AD17" s="31"/>
      <c r="AE17" s="36"/>
      <c r="AF17" s="31"/>
      <c r="AG17" s="36"/>
      <c r="AH17" s="31"/>
      <c r="AI17" s="36"/>
      <c r="AJ17" s="31"/>
      <c r="AK17" s="36"/>
      <c r="AL17" s="31"/>
      <c r="AM17" s="36"/>
      <c r="AN17" s="108">
        <v>13</v>
      </c>
      <c r="AO17" s="109">
        <v>570000</v>
      </c>
      <c r="AP17" s="31">
        <f>AN17</f>
        <v>13</v>
      </c>
      <c r="AQ17" s="36">
        <f>AO17</f>
        <v>570000</v>
      </c>
      <c r="AR17" s="31">
        <f>AP17</f>
        <v>13</v>
      </c>
      <c r="AS17" s="36">
        <f>AQ17</f>
        <v>570000</v>
      </c>
      <c r="AT17" s="31">
        <f t="shared" si="11"/>
        <v>13</v>
      </c>
      <c r="AU17" s="36">
        <f t="shared" si="11"/>
        <v>570000</v>
      </c>
      <c r="AV17" s="31">
        <f>AT17</f>
        <v>13</v>
      </c>
      <c r="AW17" s="36">
        <f>AU17</f>
        <v>570000</v>
      </c>
      <c r="AX17" s="31">
        <f t="shared" ref="AX17:BC18" si="15">AV17</f>
        <v>13</v>
      </c>
      <c r="AY17" s="36">
        <f t="shared" si="15"/>
        <v>570000</v>
      </c>
      <c r="AZ17" s="31">
        <f t="shared" si="15"/>
        <v>13</v>
      </c>
      <c r="BA17" s="36">
        <f t="shared" si="15"/>
        <v>570000</v>
      </c>
      <c r="BB17" s="31">
        <f t="shared" si="15"/>
        <v>13</v>
      </c>
      <c r="BC17" s="36">
        <f t="shared" si="15"/>
        <v>570000</v>
      </c>
    </row>
    <row r="18" spans="2:55" x14ac:dyDescent="0.2">
      <c r="B18" s="31" t="s">
        <v>158</v>
      </c>
      <c r="C18" s="31" t="s">
        <v>104</v>
      </c>
      <c r="D18" s="31" t="s">
        <v>67</v>
      </c>
      <c r="E18" s="31" t="s">
        <v>32</v>
      </c>
      <c r="F18" s="31" t="s">
        <v>21</v>
      </c>
      <c r="G18" s="31"/>
      <c r="H18" s="33" t="s">
        <v>15</v>
      </c>
      <c r="I18" s="33">
        <v>1150000</v>
      </c>
      <c r="J18" s="38" t="s">
        <v>15</v>
      </c>
      <c r="K18" s="35">
        <v>8</v>
      </c>
      <c r="L18" s="33" t="s">
        <v>15</v>
      </c>
      <c r="M18" s="33">
        <v>360000</v>
      </c>
      <c r="N18" s="33" t="s">
        <v>15</v>
      </c>
      <c r="O18" s="33">
        <v>2</v>
      </c>
      <c r="P18" s="32">
        <v>2019</v>
      </c>
      <c r="Q18" s="37" t="s">
        <v>126</v>
      </c>
      <c r="R18" s="32" t="s">
        <v>34</v>
      </c>
      <c r="S18" s="62"/>
      <c r="T18" s="31"/>
      <c r="U18" s="36"/>
      <c r="V18" s="31"/>
      <c r="W18" s="36"/>
      <c r="X18" s="31"/>
      <c r="Y18" s="36"/>
      <c r="Z18" s="31"/>
      <c r="AA18" s="36"/>
      <c r="AB18" s="31"/>
      <c r="AC18" s="36"/>
      <c r="AD18" s="31"/>
      <c r="AE18" s="36"/>
      <c r="AF18" s="31"/>
      <c r="AG18" s="36"/>
      <c r="AH18" s="31"/>
      <c r="AI18" s="36"/>
      <c r="AJ18" s="31"/>
      <c r="AK18" s="36"/>
      <c r="AL18" s="31"/>
      <c r="AM18" s="36"/>
      <c r="AN18" s="31"/>
      <c r="AO18" s="36"/>
      <c r="AP18" s="31"/>
      <c r="AQ18" s="36"/>
      <c r="AR18" s="31"/>
      <c r="AS18" s="36"/>
      <c r="AT18" s="31"/>
      <c r="AU18" s="36"/>
      <c r="AV18" s="31">
        <v>8</v>
      </c>
      <c r="AW18" s="36">
        <v>360000</v>
      </c>
      <c r="AX18" s="31">
        <f t="shared" si="15"/>
        <v>8</v>
      </c>
      <c r="AY18" s="36">
        <f t="shared" si="15"/>
        <v>360000</v>
      </c>
      <c r="AZ18" s="31">
        <f t="shared" si="15"/>
        <v>8</v>
      </c>
      <c r="BA18" s="36">
        <f t="shared" si="15"/>
        <v>360000</v>
      </c>
      <c r="BB18" s="31">
        <f t="shared" si="15"/>
        <v>8</v>
      </c>
      <c r="BC18" s="36">
        <f t="shared" si="15"/>
        <v>360000</v>
      </c>
    </row>
    <row r="19" spans="2:55" x14ac:dyDescent="0.2">
      <c r="B19" s="12" t="s">
        <v>159</v>
      </c>
      <c r="C19" s="12" t="s">
        <v>116</v>
      </c>
      <c r="D19" s="12" t="s">
        <v>117</v>
      </c>
      <c r="E19" s="12" t="s">
        <v>32</v>
      </c>
      <c r="F19" s="12" t="s">
        <v>21</v>
      </c>
      <c r="G19" s="12"/>
      <c r="H19" s="76" t="s">
        <v>15</v>
      </c>
      <c r="I19" s="76" t="s">
        <v>15</v>
      </c>
      <c r="J19" s="77" t="s">
        <v>15</v>
      </c>
      <c r="K19" s="78" t="s">
        <v>15</v>
      </c>
      <c r="L19" s="76" t="s">
        <v>15</v>
      </c>
      <c r="M19" s="76" t="s">
        <v>15</v>
      </c>
      <c r="N19" s="76" t="s">
        <v>15</v>
      </c>
      <c r="O19" s="76" t="s">
        <v>15</v>
      </c>
      <c r="P19" s="79">
        <v>2015</v>
      </c>
      <c r="Q19" s="80" t="s">
        <v>123</v>
      </c>
      <c r="R19" s="79" t="s">
        <v>34</v>
      </c>
      <c r="S19" s="81" t="s">
        <v>115</v>
      </c>
      <c r="T19" s="12"/>
      <c r="U19" s="13"/>
      <c r="V19" s="12"/>
      <c r="W19" s="13"/>
      <c r="X19" s="12"/>
      <c r="Y19" s="13"/>
      <c r="Z19" s="12"/>
      <c r="AA19" s="13"/>
      <c r="AB19" s="12"/>
      <c r="AC19" s="13"/>
      <c r="AD19" s="12"/>
      <c r="AE19" s="13"/>
      <c r="AF19" s="12"/>
      <c r="AG19" s="13"/>
      <c r="AH19" s="12"/>
      <c r="AI19" s="13"/>
      <c r="AJ19" s="12"/>
      <c r="AK19" s="13"/>
      <c r="AL19" s="12"/>
      <c r="AM19" s="13"/>
      <c r="AN19" s="12"/>
      <c r="AO19" s="13"/>
      <c r="AP19" s="12"/>
      <c r="AQ19" s="13"/>
      <c r="AR19" s="12"/>
      <c r="AS19" s="13"/>
      <c r="AT19" s="12"/>
      <c r="AU19" s="13"/>
      <c r="AV19" s="12"/>
      <c r="AW19" s="13"/>
      <c r="AX19" s="12"/>
      <c r="AY19" s="13"/>
      <c r="AZ19" s="12"/>
      <c r="BA19" s="13"/>
      <c r="BB19" s="12"/>
      <c r="BC19" s="13"/>
    </row>
    <row r="20" spans="2:55" x14ac:dyDescent="0.2">
      <c r="B20" s="17" t="s">
        <v>160</v>
      </c>
      <c r="C20" s="17" t="s">
        <v>30</v>
      </c>
      <c r="D20" s="17" t="s">
        <v>4</v>
      </c>
      <c r="E20" s="17" t="s">
        <v>22</v>
      </c>
      <c r="F20" s="17">
        <v>2000</v>
      </c>
      <c r="G20" s="17"/>
      <c r="H20" s="18">
        <v>735000</v>
      </c>
      <c r="I20" s="18">
        <v>970000</v>
      </c>
      <c r="J20" s="43">
        <v>5.3</v>
      </c>
      <c r="K20" s="43">
        <v>7.3</v>
      </c>
      <c r="L20" s="18">
        <v>130000</v>
      </c>
      <c r="M20" s="18">
        <v>225000</v>
      </c>
      <c r="N20" s="18">
        <v>2</v>
      </c>
      <c r="O20" s="18">
        <v>3</v>
      </c>
      <c r="P20" s="17">
        <v>2016</v>
      </c>
      <c r="Q20" s="20" t="s">
        <v>123</v>
      </c>
      <c r="R20" s="17" t="s">
        <v>28</v>
      </c>
      <c r="S20" s="60"/>
      <c r="T20" s="17">
        <v>1.4</v>
      </c>
      <c r="U20" s="18">
        <v>130000</v>
      </c>
      <c r="V20" s="17">
        <v>1.4</v>
      </c>
      <c r="W20" s="18">
        <v>130000</v>
      </c>
      <c r="X20" s="17">
        <v>1.4</v>
      </c>
      <c r="Y20" s="18">
        <v>130000</v>
      </c>
      <c r="Z20" s="17">
        <v>1.4</v>
      </c>
      <c r="AA20" s="18">
        <v>130000</v>
      </c>
      <c r="AB20" s="106">
        <v>5.3</v>
      </c>
      <c r="AC20" s="18">
        <v>130000</v>
      </c>
      <c r="AD20" s="17">
        <v>5.3</v>
      </c>
      <c r="AE20" s="18">
        <v>130000</v>
      </c>
      <c r="AF20" s="17">
        <v>5.3</v>
      </c>
      <c r="AG20" s="18">
        <v>130000</v>
      </c>
      <c r="AH20" s="17">
        <v>5.3</v>
      </c>
      <c r="AI20" s="18">
        <v>130000</v>
      </c>
      <c r="AJ20" s="17">
        <v>5.3</v>
      </c>
      <c r="AK20" s="18">
        <v>130000</v>
      </c>
      <c r="AL20" s="17">
        <v>5.3</v>
      </c>
      <c r="AM20" s="18">
        <v>130000</v>
      </c>
      <c r="AN20" s="17">
        <v>5.3</v>
      </c>
      <c r="AO20" s="18">
        <v>130000</v>
      </c>
      <c r="AP20" s="106">
        <v>7.3</v>
      </c>
      <c r="AQ20" s="107">
        <v>225000</v>
      </c>
      <c r="AR20" s="17">
        <f t="shared" ref="AR20:BC21" si="16">AP20</f>
        <v>7.3</v>
      </c>
      <c r="AS20" s="18">
        <f t="shared" si="16"/>
        <v>225000</v>
      </c>
      <c r="AT20" s="17">
        <f t="shared" si="16"/>
        <v>7.3</v>
      </c>
      <c r="AU20" s="18">
        <f t="shared" si="16"/>
        <v>225000</v>
      </c>
      <c r="AV20" s="17">
        <f t="shared" si="16"/>
        <v>7.3</v>
      </c>
      <c r="AW20" s="18">
        <f t="shared" si="16"/>
        <v>225000</v>
      </c>
      <c r="AX20" s="17">
        <f t="shared" si="16"/>
        <v>7.3</v>
      </c>
      <c r="AY20" s="18">
        <f t="shared" si="16"/>
        <v>225000</v>
      </c>
      <c r="AZ20" s="17">
        <f t="shared" si="16"/>
        <v>7.3</v>
      </c>
      <c r="BA20" s="18">
        <f t="shared" si="16"/>
        <v>225000</v>
      </c>
      <c r="BB20" s="17">
        <f t="shared" si="16"/>
        <v>7.3</v>
      </c>
      <c r="BC20" s="18">
        <f t="shared" si="16"/>
        <v>225000</v>
      </c>
    </row>
    <row r="21" spans="2:55" x14ac:dyDescent="0.2">
      <c r="B21" s="31" t="s">
        <v>160</v>
      </c>
      <c r="C21" s="31" t="s">
        <v>105</v>
      </c>
      <c r="D21" s="31" t="s">
        <v>107</v>
      </c>
      <c r="E21" s="31" t="s">
        <v>32</v>
      </c>
      <c r="F21" s="31" t="s">
        <v>21</v>
      </c>
      <c r="G21" s="31"/>
      <c r="H21" s="36" t="s">
        <v>15</v>
      </c>
      <c r="I21" s="36" t="s">
        <v>15</v>
      </c>
      <c r="J21" s="42" t="s">
        <v>15</v>
      </c>
      <c r="K21" s="39">
        <v>5</v>
      </c>
      <c r="L21" s="36" t="s">
        <v>15</v>
      </c>
      <c r="M21" s="36">
        <v>170000</v>
      </c>
      <c r="N21" s="36" t="s">
        <v>15</v>
      </c>
      <c r="O21" s="36" t="s">
        <v>15</v>
      </c>
      <c r="P21" s="31">
        <v>2016</v>
      </c>
      <c r="Q21" s="50" t="s">
        <v>123</v>
      </c>
      <c r="R21" s="31" t="s">
        <v>34</v>
      </c>
      <c r="S21" s="63"/>
      <c r="T21" s="31"/>
      <c r="U21" s="36"/>
      <c r="V21" s="31"/>
      <c r="W21" s="36"/>
      <c r="X21" s="31"/>
      <c r="Y21" s="36"/>
      <c r="Z21" s="31"/>
      <c r="AA21" s="36"/>
      <c r="AB21" s="31"/>
      <c r="AC21" s="36"/>
      <c r="AD21" s="31"/>
      <c r="AE21" s="36"/>
      <c r="AF21" s="31"/>
      <c r="AG21" s="36"/>
      <c r="AH21" s="31"/>
      <c r="AI21" s="36"/>
      <c r="AJ21" s="31"/>
      <c r="AK21" s="36"/>
      <c r="AL21" s="31"/>
      <c r="AM21" s="36"/>
      <c r="AN21" s="31"/>
      <c r="AO21" s="36"/>
      <c r="AP21" s="31">
        <v>5</v>
      </c>
      <c r="AQ21" s="36">
        <v>170000</v>
      </c>
      <c r="AR21" s="31">
        <f t="shared" si="16"/>
        <v>5</v>
      </c>
      <c r="AS21" s="36">
        <f t="shared" si="16"/>
        <v>170000</v>
      </c>
      <c r="AT21" s="31">
        <f t="shared" ref="AT21" si="17">AR21</f>
        <v>5</v>
      </c>
      <c r="AU21" s="36">
        <f t="shared" ref="AU21" si="18">AS21</f>
        <v>170000</v>
      </c>
      <c r="AV21" s="31">
        <f t="shared" ref="AV21" si="19">AT21</f>
        <v>5</v>
      </c>
      <c r="AW21" s="36">
        <f t="shared" ref="AW21" si="20">AU21</f>
        <v>170000</v>
      </c>
      <c r="AX21" s="31">
        <f t="shared" ref="AX21" si="21">AV21</f>
        <v>5</v>
      </c>
      <c r="AY21" s="36">
        <f t="shared" ref="AY21" si="22">AW21</f>
        <v>170000</v>
      </c>
      <c r="AZ21" s="31">
        <f t="shared" ref="AZ21" si="23">AX21</f>
        <v>5</v>
      </c>
      <c r="BA21" s="36">
        <f t="shared" ref="BA21" si="24">AY21</f>
        <v>170000</v>
      </c>
      <c r="BB21" s="31">
        <f t="shared" ref="BB21" si="25">AZ21</f>
        <v>5</v>
      </c>
      <c r="BC21" s="36">
        <f t="shared" ref="BC21" si="26">BA21</f>
        <v>170000</v>
      </c>
    </row>
    <row r="22" spans="2:55" x14ac:dyDescent="0.2">
      <c r="B22" s="22" t="s">
        <v>160</v>
      </c>
      <c r="C22" s="22" t="s">
        <v>106</v>
      </c>
      <c r="D22" s="22" t="s">
        <v>108</v>
      </c>
      <c r="E22" s="22" t="s">
        <v>32</v>
      </c>
      <c r="F22" s="22" t="s">
        <v>21</v>
      </c>
      <c r="G22" s="22"/>
      <c r="H22" s="23" t="s">
        <v>15</v>
      </c>
      <c r="I22" s="23" t="s">
        <v>15</v>
      </c>
      <c r="J22" s="40" t="s">
        <v>15</v>
      </c>
      <c r="K22" s="24">
        <v>5</v>
      </c>
      <c r="L22" s="23" t="s">
        <v>15</v>
      </c>
      <c r="M22" s="23">
        <v>170000</v>
      </c>
      <c r="N22" s="23" t="s">
        <v>15</v>
      </c>
      <c r="O22" s="23" t="s">
        <v>15</v>
      </c>
      <c r="P22" s="22">
        <v>2016</v>
      </c>
      <c r="Q22" s="25" t="s">
        <v>123</v>
      </c>
      <c r="R22" s="22" t="s">
        <v>34</v>
      </c>
      <c r="S22" s="61"/>
      <c r="T22" s="22"/>
      <c r="U22" s="23"/>
      <c r="V22" s="22"/>
      <c r="W22" s="23"/>
      <c r="X22" s="22"/>
      <c r="Y22" s="23"/>
      <c r="Z22" s="22"/>
      <c r="AA22" s="23"/>
      <c r="AB22" s="22"/>
      <c r="AC22" s="23"/>
      <c r="AD22" s="22"/>
      <c r="AE22" s="23"/>
      <c r="AF22" s="22"/>
      <c r="AG22" s="23"/>
      <c r="AH22" s="22"/>
      <c r="AI22" s="23"/>
      <c r="AJ22" s="22"/>
      <c r="AK22" s="23"/>
      <c r="AL22" s="22"/>
      <c r="AM22" s="23"/>
      <c r="AN22" s="22"/>
      <c r="AO22" s="23"/>
      <c r="AP22" s="22">
        <v>5</v>
      </c>
      <c r="AQ22" s="23">
        <v>170000</v>
      </c>
      <c r="AR22" s="22">
        <f t="shared" ref="AR22:BC22" si="27">AP22</f>
        <v>5</v>
      </c>
      <c r="AS22" s="23">
        <f t="shared" si="27"/>
        <v>170000</v>
      </c>
      <c r="AT22" s="22">
        <f t="shared" si="27"/>
        <v>5</v>
      </c>
      <c r="AU22" s="23">
        <f t="shared" si="27"/>
        <v>170000</v>
      </c>
      <c r="AV22" s="22">
        <f t="shared" si="27"/>
        <v>5</v>
      </c>
      <c r="AW22" s="23">
        <f t="shared" si="27"/>
        <v>170000</v>
      </c>
      <c r="AX22" s="22">
        <f t="shared" si="27"/>
        <v>5</v>
      </c>
      <c r="AY22" s="23">
        <f t="shared" si="27"/>
        <v>170000</v>
      </c>
      <c r="AZ22" s="22">
        <f t="shared" si="27"/>
        <v>5</v>
      </c>
      <c r="BA22" s="23">
        <f t="shared" si="27"/>
        <v>170000</v>
      </c>
      <c r="BB22" s="22">
        <f t="shared" si="27"/>
        <v>5</v>
      </c>
      <c r="BC22" s="23">
        <f t="shared" si="27"/>
        <v>170000</v>
      </c>
    </row>
    <row r="23" spans="2:55" x14ac:dyDescent="0.2">
      <c r="B23" s="12" t="s">
        <v>161</v>
      </c>
      <c r="C23" s="74" t="s">
        <v>68</v>
      </c>
      <c r="D23" s="12" t="s">
        <v>69</v>
      </c>
      <c r="E23" s="12" t="s">
        <v>32</v>
      </c>
      <c r="F23" s="74" t="s">
        <v>21</v>
      </c>
      <c r="G23" s="12"/>
      <c r="H23" s="13" t="s">
        <v>15</v>
      </c>
      <c r="I23" s="16" t="s">
        <v>56</v>
      </c>
      <c r="J23" s="14" t="s">
        <v>15</v>
      </c>
      <c r="K23" s="44">
        <v>4</v>
      </c>
      <c r="L23" s="13" t="s">
        <v>15</v>
      </c>
      <c r="M23" s="13">
        <v>800000</v>
      </c>
      <c r="N23" s="13" t="s">
        <v>15</v>
      </c>
      <c r="O23" s="13">
        <v>4</v>
      </c>
      <c r="P23" s="12">
        <v>2018</v>
      </c>
      <c r="Q23" s="16" t="s">
        <v>126</v>
      </c>
      <c r="R23" s="12" t="s">
        <v>34</v>
      </c>
      <c r="S23" s="58"/>
      <c r="T23" s="12"/>
      <c r="U23" s="13"/>
      <c r="V23" s="12"/>
      <c r="W23" s="13"/>
      <c r="X23" s="12"/>
      <c r="Y23" s="13"/>
      <c r="Z23" s="12"/>
      <c r="AA23" s="13"/>
      <c r="AB23" s="12"/>
      <c r="AC23" s="13"/>
      <c r="AD23" s="12"/>
      <c r="AE23" s="13"/>
      <c r="AF23" s="12"/>
      <c r="AG23" s="13"/>
      <c r="AH23" s="12"/>
      <c r="AI23" s="13"/>
      <c r="AJ23" s="12"/>
      <c r="AK23" s="13"/>
      <c r="AL23" s="12"/>
      <c r="AM23" s="13"/>
      <c r="AN23" s="12"/>
      <c r="AO23" s="13"/>
      <c r="AP23" s="12"/>
      <c r="AQ23" s="13"/>
      <c r="AR23" s="12"/>
      <c r="AS23" s="13"/>
      <c r="AT23" s="12">
        <v>4</v>
      </c>
      <c r="AU23" s="13">
        <v>800000</v>
      </c>
      <c r="AV23" s="12">
        <f t="shared" ref="AV23:BC23" si="28">AT23</f>
        <v>4</v>
      </c>
      <c r="AW23" s="13">
        <f t="shared" si="28"/>
        <v>800000</v>
      </c>
      <c r="AX23" s="12">
        <f t="shared" si="28"/>
        <v>4</v>
      </c>
      <c r="AY23" s="13">
        <f t="shared" si="28"/>
        <v>800000</v>
      </c>
      <c r="AZ23" s="12">
        <f t="shared" si="28"/>
        <v>4</v>
      </c>
      <c r="BA23" s="13">
        <f t="shared" si="28"/>
        <v>800000</v>
      </c>
      <c r="BB23" s="12">
        <f t="shared" si="28"/>
        <v>4</v>
      </c>
      <c r="BC23" s="13">
        <f t="shared" si="28"/>
        <v>800000</v>
      </c>
    </row>
    <row r="24" spans="2:55" x14ac:dyDescent="0.2">
      <c r="B24" s="17" t="s">
        <v>162</v>
      </c>
      <c r="C24" s="21" t="s">
        <v>55</v>
      </c>
      <c r="D24" s="17" t="s">
        <v>45</v>
      </c>
      <c r="E24" s="17" t="s">
        <v>26</v>
      </c>
      <c r="F24" s="17">
        <v>1971</v>
      </c>
      <c r="G24" s="17"/>
      <c r="H24" s="18">
        <v>427000</v>
      </c>
      <c r="I24" s="18">
        <v>915000</v>
      </c>
      <c r="J24" s="43">
        <v>3.4</v>
      </c>
      <c r="K24" s="19">
        <v>8</v>
      </c>
      <c r="L24" s="18">
        <v>100000</v>
      </c>
      <c r="M24" s="18">
        <v>240000</v>
      </c>
      <c r="N24" s="18">
        <v>2</v>
      </c>
      <c r="O24" s="18" t="s">
        <v>15</v>
      </c>
      <c r="P24" s="17">
        <v>2022</v>
      </c>
      <c r="Q24" s="20" t="s">
        <v>123</v>
      </c>
      <c r="R24" s="17" t="s">
        <v>28</v>
      </c>
      <c r="S24" s="60"/>
      <c r="T24" s="17">
        <v>3.32</v>
      </c>
      <c r="U24" s="18">
        <v>100000</v>
      </c>
      <c r="V24" s="17">
        <v>3.4</v>
      </c>
      <c r="W24" s="18">
        <v>100000</v>
      </c>
      <c r="X24" s="17">
        <v>3.4</v>
      </c>
      <c r="Y24" s="18">
        <v>100000</v>
      </c>
      <c r="Z24" s="17">
        <v>3.4</v>
      </c>
      <c r="AA24" s="18">
        <v>100000</v>
      </c>
      <c r="AB24" s="17">
        <v>3.4</v>
      </c>
      <c r="AC24" s="18">
        <v>100000</v>
      </c>
      <c r="AD24" s="17">
        <v>3.4</v>
      </c>
      <c r="AE24" s="18">
        <v>100000</v>
      </c>
      <c r="AF24" s="17">
        <v>3.4</v>
      </c>
      <c r="AG24" s="18">
        <v>100000</v>
      </c>
      <c r="AH24" s="17">
        <v>3.4</v>
      </c>
      <c r="AI24" s="18">
        <v>100000</v>
      </c>
      <c r="AJ24" s="17">
        <v>3.4</v>
      </c>
      <c r="AK24" s="18">
        <v>100000</v>
      </c>
      <c r="AL24" s="17">
        <v>3.4</v>
      </c>
      <c r="AM24" s="18">
        <v>100000</v>
      </c>
      <c r="AN24" s="17">
        <v>3.4</v>
      </c>
      <c r="AO24" s="18">
        <v>100000</v>
      </c>
      <c r="AP24" s="17">
        <v>3.4</v>
      </c>
      <c r="AQ24" s="18">
        <v>100000</v>
      </c>
      <c r="AR24" s="17">
        <v>3.4</v>
      </c>
      <c r="AS24" s="18">
        <v>100000</v>
      </c>
      <c r="AT24" s="17">
        <v>3.4</v>
      </c>
      <c r="AU24" s="18">
        <v>100000</v>
      </c>
      <c r="AV24" s="17">
        <v>3.4</v>
      </c>
      <c r="AW24" s="18">
        <v>100000</v>
      </c>
      <c r="AX24" s="17">
        <v>3.4</v>
      </c>
      <c r="AY24" s="18">
        <v>100000</v>
      </c>
      <c r="AZ24" s="17">
        <v>3.4</v>
      </c>
      <c r="BA24" s="18">
        <v>100000</v>
      </c>
      <c r="BB24" s="99">
        <v>8</v>
      </c>
      <c r="BC24" s="100">
        <v>240000</v>
      </c>
    </row>
    <row r="25" spans="2:55" x14ac:dyDescent="0.25">
      <c r="B25" s="31" t="s">
        <v>162</v>
      </c>
      <c r="C25" s="41" t="s">
        <v>16</v>
      </c>
      <c r="D25" s="31" t="s">
        <v>47</v>
      </c>
      <c r="E25" s="31" t="s">
        <v>26</v>
      </c>
      <c r="F25" s="31">
        <v>2009</v>
      </c>
      <c r="G25" s="31"/>
      <c r="H25" s="46">
        <v>1100000</v>
      </c>
      <c r="I25" s="36" t="s">
        <v>15</v>
      </c>
      <c r="J25" s="47">
        <v>7.56</v>
      </c>
      <c r="K25" s="48" t="s">
        <v>58</v>
      </c>
      <c r="L25" s="46">
        <v>250000</v>
      </c>
      <c r="M25" s="46" t="s">
        <v>58</v>
      </c>
      <c r="N25" s="46">
        <v>2</v>
      </c>
      <c r="O25" s="46" t="s">
        <v>15</v>
      </c>
      <c r="P25" s="49" t="s">
        <v>15</v>
      </c>
      <c r="Q25" s="50" t="s">
        <v>123</v>
      </c>
      <c r="R25" s="31" t="s">
        <v>28</v>
      </c>
      <c r="S25" s="63"/>
      <c r="T25" s="31"/>
      <c r="U25" s="36"/>
      <c r="V25" s="31"/>
      <c r="W25" s="36"/>
      <c r="X25" s="31"/>
      <c r="Y25" s="36"/>
      <c r="Z25" s="31"/>
      <c r="AA25" s="36"/>
      <c r="AB25" s="108">
        <v>7.56</v>
      </c>
      <c r="AC25" s="109">
        <v>250000</v>
      </c>
      <c r="AD25" s="31">
        <v>7.56</v>
      </c>
      <c r="AE25" s="36">
        <v>250000</v>
      </c>
      <c r="AF25" s="31">
        <v>7.56</v>
      </c>
      <c r="AG25" s="36">
        <v>250000</v>
      </c>
      <c r="AH25" s="31">
        <v>7.56</v>
      </c>
      <c r="AI25" s="36">
        <v>250000</v>
      </c>
      <c r="AJ25" s="31">
        <v>7.56</v>
      </c>
      <c r="AK25" s="36">
        <v>250000</v>
      </c>
      <c r="AL25" s="31">
        <v>7.56</v>
      </c>
      <c r="AM25" s="36">
        <v>250000</v>
      </c>
      <c r="AN25" s="31">
        <v>7.56</v>
      </c>
      <c r="AO25" s="36">
        <v>250000</v>
      </c>
      <c r="AP25" s="31">
        <v>7.56</v>
      </c>
      <c r="AQ25" s="36">
        <v>250000</v>
      </c>
      <c r="AR25" s="31">
        <v>7.56</v>
      </c>
      <c r="AS25" s="36">
        <v>250000</v>
      </c>
      <c r="AT25" s="31">
        <v>7.56</v>
      </c>
      <c r="AU25" s="36">
        <v>250000</v>
      </c>
      <c r="AV25" s="31">
        <v>7.56</v>
      </c>
      <c r="AW25" s="36">
        <v>250000</v>
      </c>
      <c r="AX25" s="31">
        <v>7.56</v>
      </c>
      <c r="AY25" s="36">
        <v>250000</v>
      </c>
      <c r="AZ25" s="31">
        <v>7.56</v>
      </c>
      <c r="BA25" s="36">
        <v>250000</v>
      </c>
      <c r="BB25" s="31">
        <v>7.56</v>
      </c>
      <c r="BC25" s="36">
        <v>250000</v>
      </c>
    </row>
    <row r="26" spans="2:55" ht="36" x14ac:dyDescent="0.2">
      <c r="B26" s="31" t="s">
        <v>162</v>
      </c>
      <c r="C26" s="41" t="s">
        <v>109</v>
      </c>
      <c r="D26" s="31" t="s">
        <v>13</v>
      </c>
      <c r="E26" s="31" t="s">
        <v>26</v>
      </c>
      <c r="F26" s="41">
        <v>2013</v>
      </c>
      <c r="G26" s="31"/>
      <c r="H26" s="36">
        <v>592465</v>
      </c>
      <c r="I26" s="36" t="s">
        <v>15</v>
      </c>
      <c r="J26" s="42">
        <v>3.75</v>
      </c>
      <c r="K26" s="42" t="s">
        <v>15</v>
      </c>
      <c r="L26" s="36">
        <v>135000</v>
      </c>
      <c r="M26" s="36" t="s">
        <v>15</v>
      </c>
      <c r="N26" s="36">
        <v>4</v>
      </c>
      <c r="O26" s="36" t="s">
        <v>15</v>
      </c>
      <c r="P26" s="31" t="s">
        <v>15</v>
      </c>
      <c r="Q26" s="50" t="s">
        <v>123</v>
      </c>
      <c r="R26" s="31" t="s">
        <v>28</v>
      </c>
      <c r="S26" s="63"/>
      <c r="T26" s="31"/>
      <c r="U26" s="36"/>
      <c r="V26" s="31"/>
      <c r="W26" s="36"/>
      <c r="X26" s="31"/>
      <c r="Y26" s="36"/>
      <c r="Z26" s="31"/>
      <c r="AA26" s="36"/>
      <c r="AB26" s="31"/>
      <c r="AC26" s="36"/>
      <c r="AD26" s="31"/>
      <c r="AE26" s="36"/>
      <c r="AF26" s="31"/>
      <c r="AG26" s="36"/>
      <c r="AH26" s="31"/>
      <c r="AI26" s="36"/>
      <c r="AJ26" s="108">
        <v>3.75</v>
      </c>
      <c r="AK26" s="109">
        <v>135000</v>
      </c>
      <c r="AL26" s="31">
        <f t="shared" ref="AL26:BC26" si="29">AJ26</f>
        <v>3.75</v>
      </c>
      <c r="AM26" s="36">
        <f t="shared" si="29"/>
        <v>135000</v>
      </c>
      <c r="AN26" s="31">
        <f t="shared" si="29"/>
        <v>3.75</v>
      </c>
      <c r="AO26" s="36">
        <f t="shared" si="29"/>
        <v>135000</v>
      </c>
      <c r="AP26" s="31">
        <f t="shared" si="29"/>
        <v>3.75</v>
      </c>
      <c r="AQ26" s="36">
        <f t="shared" si="29"/>
        <v>135000</v>
      </c>
      <c r="AR26" s="31">
        <f t="shared" si="29"/>
        <v>3.75</v>
      </c>
      <c r="AS26" s="36">
        <f t="shared" si="29"/>
        <v>135000</v>
      </c>
      <c r="AT26" s="31">
        <f t="shared" si="29"/>
        <v>3.75</v>
      </c>
      <c r="AU26" s="36">
        <f t="shared" si="29"/>
        <v>135000</v>
      </c>
      <c r="AV26" s="31">
        <f t="shared" si="29"/>
        <v>3.75</v>
      </c>
      <c r="AW26" s="36">
        <f t="shared" si="29"/>
        <v>135000</v>
      </c>
      <c r="AX26" s="31">
        <f t="shared" si="29"/>
        <v>3.75</v>
      </c>
      <c r="AY26" s="36">
        <f t="shared" si="29"/>
        <v>135000</v>
      </c>
      <c r="AZ26" s="31">
        <f t="shared" si="29"/>
        <v>3.75</v>
      </c>
      <c r="BA26" s="36">
        <f t="shared" si="29"/>
        <v>135000</v>
      </c>
      <c r="BB26" s="31">
        <f t="shared" si="29"/>
        <v>3.75</v>
      </c>
      <c r="BC26" s="36">
        <f t="shared" si="29"/>
        <v>135000</v>
      </c>
    </row>
    <row r="27" spans="2:55" x14ac:dyDescent="0.2">
      <c r="B27" s="31" t="s">
        <v>162</v>
      </c>
      <c r="C27" s="41" t="s">
        <v>137</v>
      </c>
      <c r="D27" s="31" t="s">
        <v>74</v>
      </c>
      <c r="E27" s="31" t="s">
        <v>32</v>
      </c>
      <c r="F27" s="31" t="s">
        <v>21</v>
      </c>
      <c r="G27" s="31"/>
      <c r="H27" s="36" t="s">
        <v>15</v>
      </c>
      <c r="I27" s="36" t="s">
        <v>15</v>
      </c>
      <c r="J27" s="42" t="s">
        <v>15</v>
      </c>
      <c r="K27" s="39">
        <v>8</v>
      </c>
      <c r="L27" s="36" t="s">
        <v>15</v>
      </c>
      <c r="M27" s="36">
        <v>320000</v>
      </c>
      <c r="N27" s="36" t="s">
        <v>15</v>
      </c>
      <c r="O27" s="36">
        <v>2</v>
      </c>
      <c r="P27" s="31">
        <v>2018</v>
      </c>
      <c r="Q27" s="50" t="s">
        <v>123</v>
      </c>
      <c r="R27" s="31" t="s">
        <v>34</v>
      </c>
      <c r="S27" s="63"/>
      <c r="T27" s="31"/>
      <c r="U27" s="36"/>
      <c r="V27" s="31"/>
      <c r="W27" s="36"/>
      <c r="X27" s="31"/>
      <c r="Y27" s="36"/>
      <c r="Z27" s="31"/>
      <c r="AA27" s="36"/>
      <c r="AB27" s="31"/>
      <c r="AC27" s="36"/>
      <c r="AD27" s="31"/>
      <c r="AE27" s="36"/>
      <c r="AF27" s="31"/>
      <c r="AG27" s="36"/>
      <c r="AH27" s="31"/>
      <c r="AI27" s="36"/>
      <c r="AJ27" s="31"/>
      <c r="AK27" s="36"/>
      <c r="AL27" s="31"/>
      <c r="AM27" s="36"/>
      <c r="AN27" s="31"/>
      <c r="AO27" s="36"/>
      <c r="AP27" s="31"/>
      <c r="AQ27" s="36"/>
      <c r="AR27" s="31"/>
      <c r="AS27" s="36"/>
      <c r="AT27" s="31">
        <v>8</v>
      </c>
      <c r="AU27" s="36">
        <v>320000</v>
      </c>
      <c r="AV27" s="31">
        <f t="shared" ref="AV27:BC28" si="30">AT27</f>
        <v>8</v>
      </c>
      <c r="AW27" s="36">
        <f t="shared" si="30"/>
        <v>320000</v>
      </c>
      <c r="AX27" s="31">
        <f t="shared" si="30"/>
        <v>8</v>
      </c>
      <c r="AY27" s="36">
        <f t="shared" si="30"/>
        <v>320000</v>
      </c>
      <c r="AZ27" s="31">
        <f t="shared" si="30"/>
        <v>8</v>
      </c>
      <c r="BA27" s="36">
        <f t="shared" si="30"/>
        <v>320000</v>
      </c>
      <c r="BB27" s="31">
        <f t="shared" si="30"/>
        <v>8</v>
      </c>
      <c r="BC27" s="36">
        <f t="shared" si="30"/>
        <v>320000</v>
      </c>
    </row>
    <row r="28" spans="2:55" ht="36" x14ac:dyDescent="0.2">
      <c r="B28" s="31" t="s">
        <v>162</v>
      </c>
      <c r="C28" s="41" t="s">
        <v>75</v>
      </c>
      <c r="D28" s="31" t="s">
        <v>76</v>
      </c>
      <c r="E28" s="31" t="s">
        <v>32</v>
      </c>
      <c r="F28" s="31" t="s">
        <v>21</v>
      </c>
      <c r="G28" s="31"/>
      <c r="H28" s="36" t="s">
        <v>15</v>
      </c>
      <c r="I28" s="36" t="s">
        <v>15</v>
      </c>
      <c r="J28" s="42" t="s">
        <v>15</v>
      </c>
      <c r="K28" s="39">
        <v>4</v>
      </c>
      <c r="L28" s="36" t="s">
        <v>15</v>
      </c>
      <c r="M28" s="36">
        <v>150000</v>
      </c>
      <c r="N28" s="36" t="s">
        <v>15</v>
      </c>
      <c r="O28" s="36" t="s">
        <v>15</v>
      </c>
      <c r="P28" s="31">
        <v>2018</v>
      </c>
      <c r="Q28" s="50" t="s">
        <v>123</v>
      </c>
      <c r="R28" s="31" t="s">
        <v>34</v>
      </c>
      <c r="S28" s="63"/>
      <c r="T28" s="31"/>
      <c r="U28" s="36"/>
      <c r="V28" s="31"/>
      <c r="W28" s="36"/>
      <c r="X28" s="31"/>
      <c r="Y28" s="36"/>
      <c r="Z28" s="31"/>
      <c r="AA28" s="36"/>
      <c r="AB28" s="31"/>
      <c r="AC28" s="36"/>
      <c r="AD28" s="31"/>
      <c r="AE28" s="36"/>
      <c r="AF28" s="31"/>
      <c r="AG28" s="36"/>
      <c r="AH28" s="31"/>
      <c r="AI28" s="36"/>
      <c r="AJ28" s="31"/>
      <c r="AK28" s="36"/>
      <c r="AL28" s="31"/>
      <c r="AM28" s="36"/>
      <c r="AN28" s="31"/>
      <c r="AO28" s="36"/>
      <c r="AP28" s="31"/>
      <c r="AQ28" s="36"/>
      <c r="AR28" s="31"/>
      <c r="AS28" s="36"/>
      <c r="AT28" s="31">
        <v>4</v>
      </c>
      <c r="AU28" s="36">
        <v>150000</v>
      </c>
      <c r="AV28" s="31">
        <f t="shared" si="30"/>
        <v>4</v>
      </c>
      <c r="AW28" s="36">
        <f t="shared" si="30"/>
        <v>150000</v>
      </c>
      <c r="AX28" s="31">
        <f t="shared" si="30"/>
        <v>4</v>
      </c>
      <c r="AY28" s="36">
        <f t="shared" si="30"/>
        <v>150000</v>
      </c>
      <c r="AZ28" s="31">
        <f t="shared" si="30"/>
        <v>4</v>
      </c>
      <c r="BA28" s="36">
        <f t="shared" si="30"/>
        <v>150000</v>
      </c>
      <c r="BB28" s="31">
        <f t="shared" si="30"/>
        <v>4</v>
      </c>
      <c r="BC28" s="36">
        <f t="shared" si="30"/>
        <v>150000</v>
      </c>
    </row>
    <row r="29" spans="2:55" ht="36" x14ac:dyDescent="0.2">
      <c r="B29" s="31" t="s">
        <v>162</v>
      </c>
      <c r="C29" s="41" t="s">
        <v>72</v>
      </c>
      <c r="D29" s="31" t="s">
        <v>73</v>
      </c>
      <c r="E29" s="31" t="s">
        <v>32</v>
      </c>
      <c r="F29" s="31" t="s">
        <v>21</v>
      </c>
      <c r="G29" s="31"/>
      <c r="H29" s="36" t="s">
        <v>15</v>
      </c>
      <c r="I29" s="36" t="s">
        <v>15</v>
      </c>
      <c r="J29" s="42" t="s">
        <v>15</v>
      </c>
      <c r="K29" s="39">
        <v>12</v>
      </c>
      <c r="L29" s="36" t="s">
        <v>15</v>
      </c>
      <c r="M29" s="36">
        <v>640000</v>
      </c>
      <c r="N29" s="36" t="s">
        <v>15</v>
      </c>
      <c r="O29" s="36">
        <v>4</v>
      </c>
      <c r="P29" s="31">
        <v>2018</v>
      </c>
      <c r="Q29" s="50" t="s">
        <v>123</v>
      </c>
      <c r="R29" s="31" t="s">
        <v>34</v>
      </c>
      <c r="S29" s="63"/>
      <c r="T29" s="31"/>
      <c r="U29" s="36"/>
      <c r="V29" s="31"/>
      <c r="W29" s="36"/>
      <c r="X29" s="31"/>
      <c r="Y29" s="36"/>
      <c r="Z29" s="31"/>
      <c r="AA29" s="36"/>
      <c r="AB29" s="31"/>
      <c r="AC29" s="36"/>
      <c r="AD29" s="31"/>
      <c r="AE29" s="36"/>
      <c r="AF29" s="31"/>
      <c r="AG29" s="36"/>
      <c r="AH29" s="31"/>
      <c r="AI29" s="36"/>
      <c r="AJ29" s="31"/>
      <c r="AK29" s="36"/>
      <c r="AL29" s="31"/>
      <c r="AM29" s="36"/>
      <c r="AN29" s="31"/>
      <c r="AO29" s="36"/>
      <c r="AP29" s="31"/>
      <c r="AQ29" s="36"/>
      <c r="AR29" s="31"/>
      <c r="AS29" s="36"/>
      <c r="AT29" s="31">
        <v>12</v>
      </c>
      <c r="AU29" s="36">
        <v>640000</v>
      </c>
      <c r="AV29" s="31">
        <f t="shared" ref="AV29:BC29" si="31">AT29</f>
        <v>12</v>
      </c>
      <c r="AW29" s="36">
        <f t="shared" si="31"/>
        <v>640000</v>
      </c>
      <c r="AX29" s="31">
        <f t="shared" si="31"/>
        <v>12</v>
      </c>
      <c r="AY29" s="36">
        <f t="shared" si="31"/>
        <v>640000</v>
      </c>
      <c r="AZ29" s="31">
        <f t="shared" si="31"/>
        <v>12</v>
      </c>
      <c r="BA29" s="36">
        <f t="shared" si="31"/>
        <v>640000</v>
      </c>
      <c r="BB29" s="31">
        <f t="shared" si="31"/>
        <v>12</v>
      </c>
      <c r="BC29" s="36">
        <f t="shared" si="31"/>
        <v>640000</v>
      </c>
    </row>
    <row r="30" spans="2:55" ht="54" x14ac:dyDescent="0.2">
      <c r="B30" s="31" t="s">
        <v>162</v>
      </c>
      <c r="C30" s="41" t="s">
        <v>138</v>
      </c>
      <c r="D30" s="31" t="s">
        <v>136</v>
      </c>
      <c r="E30" s="31" t="s">
        <v>32</v>
      </c>
      <c r="F30" s="31" t="s">
        <v>21</v>
      </c>
      <c r="G30" s="31"/>
      <c r="H30" s="36" t="s">
        <v>15</v>
      </c>
      <c r="I30" s="36" t="s">
        <v>15</v>
      </c>
      <c r="J30" s="42" t="s">
        <v>15</v>
      </c>
      <c r="K30" s="39">
        <v>8</v>
      </c>
      <c r="L30" s="36" t="s">
        <v>15</v>
      </c>
      <c r="M30" s="36">
        <v>280000</v>
      </c>
      <c r="N30" s="36" t="s">
        <v>15</v>
      </c>
      <c r="O30" s="36" t="s">
        <v>15</v>
      </c>
      <c r="P30" s="31">
        <v>2019</v>
      </c>
      <c r="Q30" s="50" t="s">
        <v>123</v>
      </c>
      <c r="R30" s="31" t="s">
        <v>34</v>
      </c>
      <c r="S30" s="63"/>
      <c r="T30" s="31"/>
      <c r="U30" s="36"/>
      <c r="V30" s="31"/>
      <c r="W30" s="36"/>
      <c r="X30" s="31"/>
      <c r="Y30" s="36"/>
      <c r="Z30" s="31"/>
      <c r="AA30" s="36"/>
      <c r="AB30" s="31"/>
      <c r="AC30" s="36"/>
      <c r="AD30" s="31"/>
      <c r="AE30" s="36"/>
      <c r="AF30" s="31"/>
      <c r="AG30" s="36"/>
      <c r="AH30" s="31"/>
      <c r="AI30" s="36"/>
      <c r="AJ30" s="31"/>
      <c r="AK30" s="36"/>
      <c r="AL30" s="31"/>
      <c r="AM30" s="36"/>
      <c r="AN30" s="31"/>
      <c r="AO30" s="36"/>
      <c r="AP30" s="31"/>
      <c r="AQ30" s="36"/>
      <c r="AR30" s="31"/>
      <c r="AS30" s="36"/>
      <c r="AT30" s="31"/>
      <c r="AU30" s="36"/>
      <c r="AV30" s="31">
        <v>8</v>
      </c>
      <c r="AW30" s="36">
        <v>280000</v>
      </c>
      <c r="AX30" s="31">
        <f t="shared" ref="AX30" si="32">AV30</f>
        <v>8</v>
      </c>
      <c r="AY30" s="36">
        <f t="shared" ref="AY30" si="33">AW30</f>
        <v>280000</v>
      </c>
      <c r="AZ30" s="31">
        <f t="shared" ref="AZ30" si="34">AX30</f>
        <v>8</v>
      </c>
      <c r="BA30" s="36">
        <f t="shared" ref="BA30" si="35">AY30</f>
        <v>280000</v>
      </c>
      <c r="BB30" s="31">
        <f t="shared" ref="BB30" si="36">AZ30</f>
        <v>8</v>
      </c>
      <c r="BC30" s="36">
        <f t="shared" ref="BC30" si="37">BA30</f>
        <v>280000</v>
      </c>
    </row>
    <row r="31" spans="2:55" x14ac:dyDescent="0.2">
      <c r="B31" s="31" t="s">
        <v>162</v>
      </c>
      <c r="C31" s="41" t="s">
        <v>110</v>
      </c>
      <c r="D31" s="31" t="s">
        <v>70</v>
      </c>
      <c r="E31" s="31" t="s">
        <v>32</v>
      </c>
      <c r="F31" s="31" t="s">
        <v>21</v>
      </c>
      <c r="G31" s="31"/>
      <c r="H31" s="36" t="s">
        <v>15</v>
      </c>
      <c r="I31" s="36" t="s">
        <v>15</v>
      </c>
      <c r="J31" s="42" t="s">
        <v>15</v>
      </c>
      <c r="K31" s="39">
        <v>8</v>
      </c>
      <c r="L31" s="36" t="s">
        <v>15</v>
      </c>
      <c r="M31" s="36">
        <v>320000</v>
      </c>
      <c r="N31" s="36" t="s">
        <v>15</v>
      </c>
      <c r="O31" s="36">
        <v>2</v>
      </c>
      <c r="P31" s="31" t="s">
        <v>15</v>
      </c>
      <c r="Q31" s="50" t="s">
        <v>123</v>
      </c>
      <c r="R31" s="31" t="s">
        <v>34</v>
      </c>
      <c r="S31" s="63"/>
      <c r="T31" s="31"/>
      <c r="U31" s="36"/>
      <c r="V31" s="31"/>
      <c r="W31" s="36"/>
      <c r="X31" s="31"/>
      <c r="Y31" s="36"/>
      <c r="Z31" s="31"/>
      <c r="AA31" s="36"/>
      <c r="AB31" s="31"/>
      <c r="AC31" s="36"/>
      <c r="AD31" s="31"/>
      <c r="AE31" s="36"/>
      <c r="AF31" s="31"/>
      <c r="AG31" s="36"/>
      <c r="AH31" s="31"/>
      <c r="AI31" s="36"/>
      <c r="AJ31" s="31"/>
      <c r="AK31" s="36"/>
      <c r="AL31" s="31"/>
      <c r="AM31" s="36"/>
      <c r="AN31" s="31"/>
      <c r="AO31" s="36"/>
      <c r="AP31" s="31"/>
      <c r="AQ31" s="36"/>
      <c r="AR31" s="31"/>
      <c r="AS31" s="36"/>
      <c r="AT31" s="31"/>
      <c r="AU31" s="36"/>
      <c r="AV31" s="31"/>
      <c r="AW31" s="36"/>
      <c r="AX31" s="31"/>
      <c r="AY31" s="36"/>
      <c r="AZ31" s="31"/>
      <c r="BA31" s="36"/>
      <c r="BB31" s="31"/>
      <c r="BC31" s="36"/>
    </row>
    <row r="32" spans="2:55" ht="36" x14ac:dyDescent="0.2">
      <c r="B32" s="31" t="s">
        <v>162</v>
      </c>
      <c r="C32" s="41" t="s">
        <v>111</v>
      </c>
      <c r="D32" s="31" t="s">
        <v>71</v>
      </c>
      <c r="E32" s="31" t="s">
        <v>32</v>
      </c>
      <c r="F32" s="31" t="s">
        <v>21</v>
      </c>
      <c r="G32" s="31"/>
      <c r="H32" s="36" t="s">
        <v>15</v>
      </c>
      <c r="I32" s="36" t="s">
        <v>15</v>
      </c>
      <c r="J32" s="42" t="s">
        <v>15</v>
      </c>
      <c r="K32" s="39">
        <v>8</v>
      </c>
      <c r="L32" s="36" t="s">
        <v>15</v>
      </c>
      <c r="M32" s="36">
        <v>280000</v>
      </c>
      <c r="N32" s="36" t="s">
        <v>15</v>
      </c>
      <c r="O32" s="36">
        <v>2</v>
      </c>
      <c r="P32" s="31" t="s">
        <v>15</v>
      </c>
      <c r="Q32" s="50" t="s">
        <v>123</v>
      </c>
      <c r="R32" s="31" t="s">
        <v>34</v>
      </c>
      <c r="S32" s="63"/>
      <c r="T32" s="31"/>
      <c r="U32" s="36"/>
      <c r="V32" s="31"/>
      <c r="W32" s="36"/>
      <c r="X32" s="31"/>
      <c r="Y32" s="36"/>
      <c r="Z32" s="31"/>
      <c r="AA32" s="36"/>
      <c r="AB32" s="31"/>
      <c r="AC32" s="36"/>
      <c r="AD32" s="31"/>
      <c r="AE32" s="36"/>
      <c r="AF32" s="31"/>
      <c r="AG32" s="36"/>
      <c r="AH32" s="31"/>
      <c r="AI32" s="36"/>
      <c r="AJ32" s="31"/>
      <c r="AK32" s="36"/>
      <c r="AL32" s="31"/>
      <c r="AM32" s="36"/>
      <c r="AN32" s="31"/>
      <c r="AO32" s="36"/>
      <c r="AP32" s="31"/>
      <c r="AQ32" s="36"/>
      <c r="AR32" s="31"/>
      <c r="AS32" s="36"/>
      <c r="AT32" s="31"/>
      <c r="AU32" s="36"/>
      <c r="AV32" s="31"/>
      <c r="AW32" s="36"/>
      <c r="AX32" s="31"/>
      <c r="AY32" s="36"/>
      <c r="AZ32" s="31"/>
      <c r="BA32" s="36"/>
      <c r="BB32" s="31"/>
      <c r="BC32" s="36"/>
    </row>
    <row r="33" spans="2:55" x14ac:dyDescent="0.2">
      <c r="B33" s="12" t="s">
        <v>163</v>
      </c>
      <c r="C33" s="74" t="s">
        <v>77</v>
      </c>
      <c r="D33" s="12" t="s">
        <v>88</v>
      </c>
      <c r="E33" s="12" t="s">
        <v>32</v>
      </c>
      <c r="F33" s="12" t="s">
        <v>21</v>
      </c>
      <c r="G33" s="12"/>
      <c r="H33" s="13" t="s">
        <v>56</v>
      </c>
      <c r="I33" s="13" t="s">
        <v>56</v>
      </c>
      <c r="J33" s="14" t="s">
        <v>56</v>
      </c>
      <c r="K33" s="15">
        <v>5</v>
      </c>
      <c r="L33" s="13" t="s">
        <v>56</v>
      </c>
      <c r="M33" s="13">
        <v>180000</v>
      </c>
      <c r="N33" s="13" t="s">
        <v>56</v>
      </c>
      <c r="O33" s="13" t="s">
        <v>56</v>
      </c>
      <c r="P33" s="12">
        <v>2016</v>
      </c>
      <c r="Q33" s="16" t="s">
        <v>126</v>
      </c>
      <c r="R33" s="12" t="s">
        <v>34</v>
      </c>
      <c r="S33" s="58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>
        <v>5</v>
      </c>
      <c r="AQ33" s="13">
        <v>180000</v>
      </c>
      <c r="AR33" s="12">
        <f t="shared" ref="AR33:BC33" si="38">AP33</f>
        <v>5</v>
      </c>
      <c r="AS33" s="13">
        <f t="shared" si="38"/>
        <v>180000</v>
      </c>
      <c r="AT33" s="12">
        <f t="shared" si="38"/>
        <v>5</v>
      </c>
      <c r="AU33" s="13">
        <f t="shared" si="38"/>
        <v>180000</v>
      </c>
      <c r="AV33" s="12">
        <f t="shared" si="38"/>
        <v>5</v>
      </c>
      <c r="AW33" s="13">
        <f t="shared" si="38"/>
        <v>180000</v>
      </c>
      <c r="AX33" s="12">
        <f t="shared" si="38"/>
        <v>5</v>
      </c>
      <c r="AY33" s="13">
        <f t="shared" si="38"/>
        <v>180000</v>
      </c>
      <c r="AZ33" s="12">
        <f t="shared" si="38"/>
        <v>5</v>
      </c>
      <c r="BA33" s="13">
        <f t="shared" si="38"/>
        <v>180000</v>
      </c>
      <c r="BB33" s="12">
        <f t="shared" si="38"/>
        <v>5</v>
      </c>
      <c r="BC33" s="13">
        <f t="shared" si="38"/>
        <v>180000</v>
      </c>
    </row>
    <row r="34" spans="2:55" ht="36" x14ac:dyDescent="0.2">
      <c r="B34" s="17" t="s">
        <v>164</v>
      </c>
      <c r="C34" s="21" t="s">
        <v>78</v>
      </c>
      <c r="D34" s="17" t="s">
        <v>79</v>
      </c>
      <c r="E34" s="17" t="s">
        <v>32</v>
      </c>
      <c r="F34" s="74" t="s">
        <v>98</v>
      </c>
      <c r="G34" s="17"/>
      <c r="H34" s="18" t="s">
        <v>15</v>
      </c>
      <c r="I34" s="18">
        <v>460000</v>
      </c>
      <c r="J34" s="45" t="s">
        <v>15</v>
      </c>
      <c r="K34" s="19">
        <v>4</v>
      </c>
      <c r="L34" s="18" t="s">
        <v>15</v>
      </c>
      <c r="M34" s="18">
        <v>170000</v>
      </c>
      <c r="N34" s="18">
        <v>4</v>
      </c>
      <c r="O34" s="18" t="s">
        <v>15</v>
      </c>
      <c r="P34" s="17">
        <v>2014</v>
      </c>
      <c r="Q34" s="20" t="s">
        <v>123</v>
      </c>
      <c r="R34" s="17" t="s">
        <v>28</v>
      </c>
      <c r="S34" s="60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17"/>
      <c r="AI34" s="18"/>
      <c r="AJ34" s="17"/>
      <c r="AK34" s="18"/>
      <c r="AL34" s="106">
        <v>4</v>
      </c>
      <c r="AM34" s="107">
        <v>170000</v>
      </c>
      <c r="AN34" s="17">
        <f t="shared" ref="AN34:BC34" si="39">AL34</f>
        <v>4</v>
      </c>
      <c r="AO34" s="18">
        <f t="shared" si="39"/>
        <v>170000</v>
      </c>
      <c r="AP34" s="17">
        <f t="shared" si="39"/>
        <v>4</v>
      </c>
      <c r="AQ34" s="18">
        <f t="shared" si="39"/>
        <v>170000</v>
      </c>
      <c r="AR34" s="17">
        <f t="shared" si="39"/>
        <v>4</v>
      </c>
      <c r="AS34" s="18">
        <f t="shared" si="39"/>
        <v>170000</v>
      </c>
      <c r="AT34" s="17">
        <f t="shared" si="39"/>
        <v>4</v>
      </c>
      <c r="AU34" s="18">
        <f t="shared" si="39"/>
        <v>170000</v>
      </c>
      <c r="AV34" s="17">
        <f t="shared" si="39"/>
        <v>4</v>
      </c>
      <c r="AW34" s="18">
        <f t="shared" si="39"/>
        <v>170000</v>
      </c>
      <c r="AX34" s="17">
        <f t="shared" si="39"/>
        <v>4</v>
      </c>
      <c r="AY34" s="18">
        <f t="shared" si="39"/>
        <v>170000</v>
      </c>
      <c r="AZ34" s="17">
        <f t="shared" si="39"/>
        <v>4</v>
      </c>
      <c r="BA34" s="18">
        <f t="shared" si="39"/>
        <v>170000</v>
      </c>
      <c r="BB34" s="17">
        <f t="shared" si="39"/>
        <v>4</v>
      </c>
      <c r="BC34" s="18">
        <f t="shared" si="39"/>
        <v>170000</v>
      </c>
    </row>
    <row r="35" spans="2:55" ht="72" x14ac:dyDescent="0.2">
      <c r="B35" s="17" t="s">
        <v>165</v>
      </c>
      <c r="C35" s="21" t="s">
        <v>139</v>
      </c>
      <c r="D35" s="17" t="s">
        <v>15</v>
      </c>
      <c r="E35" s="17" t="s">
        <v>32</v>
      </c>
      <c r="F35" s="21" t="s">
        <v>21</v>
      </c>
      <c r="G35" s="17"/>
      <c r="H35" s="18" t="s">
        <v>15</v>
      </c>
      <c r="I35" s="18" t="s">
        <v>15</v>
      </c>
      <c r="J35" s="45" t="s">
        <v>15</v>
      </c>
      <c r="K35" s="19">
        <v>2</v>
      </c>
      <c r="L35" s="18" t="s">
        <v>15</v>
      </c>
      <c r="M35" s="18">
        <v>200000</v>
      </c>
      <c r="N35" s="18" t="s">
        <v>15</v>
      </c>
      <c r="O35" s="18" t="s">
        <v>15</v>
      </c>
      <c r="P35" s="17">
        <v>2018</v>
      </c>
      <c r="Q35" s="20" t="s">
        <v>126</v>
      </c>
      <c r="R35" s="17" t="s">
        <v>34</v>
      </c>
      <c r="S35" s="60"/>
      <c r="T35" s="17"/>
      <c r="U35" s="18"/>
      <c r="V35" s="17"/>
      <c r="W35" s="18"/>
      <c r="X35" s="17"/>
      <c r="Y35" s="18"/>
      <c r="Z35" s="17"/>
      <c r="AA35" s="18"/>
      <c r="AB35" s="17"/>
      <c r="AC35" s="18"/>
      <c r="AD35" s="17"/>
      <c r="AE35" s="18"/>
      <c r="AF35" s="17"/>
      <c r="AG35" s="18"/>
      <c r="AH35" s="17"/>
      <c r="AI35" s="18"/>
      <c r="AJ35" s="17"/>
      <c r="AK35" s="18"/>
      <c r="AL35" s="17"/>
      <c r="AM35" s="18"/>
      <c r="AN35" s="17"/>
      <c r="AO35" s="18"/>
      <c r="AP35" s="17"/>
      <c r="AQ35" s="18"/>
      <c r="AR35" s="17"/>
      <c r="AS35" s="18"/>
      <c r="AT35" s="17">
        <v>2</v>
      </c>
      <c r="AU35" s="18">
        <v>200000</v>
      </c>
      <c r="AV35" s="17">
        <f t="shared" ref="AV35:BC39" si="40">AT35</f>
        <v>2</v>
      </c>
      <c r="AW35" s="18">
        <f t="shared" si="40"/>
        <v>200000</v>
      </c>
      <c r="AX35" s="17">
        <f t="shared" si="40"/>
        <v>2</v>
      </c>
      <c r="AY35" s="18">
        <f t="shared" si="40"/>
        <v>200000</v>
      </c>
      <c r="AZ35" s="17">
        <f t="shared" si="40"/>
        <v>2</v>
      </c>
      <c r="BA35" s="18">
        <f t="shared" si="40"/>
        <v>200000</v>
      </c>
      <c r="BB35" s="17">
        <f t="shared" si="40"/>
        <v>2</v>
      </c>
      <c r="BC35" s="18">
        <f t="shared" si="40"/>
        <v>200000</v>
      </c>
    </row>
    <row r="36" spans="2:55" x14ac:dyDescent="0.2">
      <c r="B36" s="12" t="s">
        <v>166</v>
      </c>
      <c r="C36" s="74" t="s">
        <v>140</v>
      </c>
      <c r="D36" s="12" t="s">
        <v>141</v>
      </c>
      <c r="E36" s="12" t="s">
        <v>32</v>
      </c>
      <c r="F36" s="74" t="s">
        <v>21</v>
      </c>
      <c r="G36" s="12"/>
      <c r="H36" s="13" t="s">
        <v>15</v>
      </c>
      <c r="I36" s="13" t="s">
        <v>15</v>
      </c>
      <c r="J36" s="14" t="s">
        <v>15</v>
      </c>
      <c r="K36" s="15">
        <v>5</v>
      </c>
      <c r="L36" s="13" t="s">
        <v>15</v>
      </c>
      <c r="M36" s="13" t="s">
        <v>15</v>
      </c>
      <c r="N36" s="13" t="s">
        <v>15</v>
      </c>
      <c r="O36" s="13" t="s">
        <v>15</v>
      </c>
      <c r="P36" s="12" t="s">
        <v>122</v>
      </c>
      <c r="Q36" s="16" t="s">
        <v>123</v>
      </c>
      <c r="R36" s="12" t="s">
        <v>34</v>
      </c>
      <c r="S36" s="58"/>
      <c r="T36" s="12"/>
      <c r="U36" s="13"/>
      <c r="V36" s="12"/>
      <c r="W36" s="13"/>
      <c r="X36" s="12"/>
      <c r="Y36" s="13"/>
      <c r="Z36" s="12"/>
      <c r="AA36" s="13"/>
      <c r="AB36" s="12"/>
      <c r="AC36" s="13"/>
      <c r="AD36" s="12"/>
      <c r="AE36" s="13"/>
      <c r="AF36" s="12"/>
      <c r="AG36" s="13"/>
      <c r="AH36" s="12"/>
      <c r="AI36" s="13"/>
      <c r="AJ36" s="12"/>
      <c r="AK36" s="13"/>
      <c r="AL36" s="12"/>
      <c r="AM36" s="13"/>
      <c r="AN36" s="12"/>
      <c r="AO36" s="13"/>
      <c r="AP36" s="12"/>
      <c r="AQ36" s="13"/>
      <c r="AR36" s="12"/>
      <c r="AS36" s="13"/>
      <c r="AT36" s="12">
        <v>5</v>
      </c>
      <c r="AU36" s="13"/>
      <c r="AV36" s="12">
        <v>5</v>
      </c>
      <c r="AW36" s="13"/>
      <c r="AX36" s="12">
        <v>5</v>
      </c>
      <c r="AY36" s="13"/>
      <c r="AZ36" s="12">
        <v>5</v>
      </c>
      <c r="BA36" s="13"/>
      <c r="BB36" s="12">
        <v>5</v>
      </c>
      <c r="BC36" s="13"/>
    </row>
    <row r="37" spans="2:55" x14ac:dyDescent="0.2">
      <c r="B37" s="66" t="s">
        <v>173</v>
      </c>
      <c r="C37" s="66" t="s">
        <v>149</v>
      </c>
      <c r="D37" s="18" t="s">
        <v>43</v>
      </c>
      <c r="E37" s="18" t="s">
        <v>26</v>
      </c>
      <c r="F37" s="17">
        <v>2011</v>
      </c>
      <c r="G37" s="18"/>
      <c r="H37" s="18">
        <v>1650000</v>
      </c>
      <c r="I37" s="18">
        <v>2200000</v>
      </c>
      <c r="J37" s="19">
        <v>12</v>
      </c>
      <c r="K37" s="19">
        <v>16</v>
      </c>
      <c r="L37" s="18">
        <v>540000</v>
      </c>
      <c r="M37" s="18">
        <v>720000</v>
      </c>
      <c r="N37" s="18">
        <v>3</v>
      </c>
      <c r="O37" s="18">
        <v>4</v>
      </c>
      <c r="P37" s="17">
        <v>2017</v>
      </c>
      <c r="Q37" s="20" t="s">
        <v>123</v>
      </c>
      <c r="R37" s="17" t="s">
        <v>28</v>
      </c>
      <c r="S37" s="60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>
        <v>12</v>
      </c>
      <c r="AG37" s="18">
        <v>540000</v>
      </c>
      <c r="AH37" s="18">
        <v>12</v>
      </c>
      <c r="AI37" s="18">
        <v>540000</v>
      </c>
      <c r="AJ37" s="18">
        <v>12</v>
      </c>
      <c r="AK37" s="18">
        <v>540000</v>
      </c>
      <c r="AL37" s="18">
        <v>12</v>
      </c>
      <c r="AM37" s="18">
        <v>540000</v>
      </c>
      <c r="AN37" s="18">
        <v>12</v>
      </c>
      <c r="AO37" s="18">
        <v>540000</v>
      </c>
      <c r="AP37" s="18">
        <v>12</v>
      </c>
      <c r="AQ37" s="18">
        <v>540000</v>
      </c>
      <c r="AR37" s="100">
        <v>16</v>
      </c>
      <c r="AS37" s="100">
        <v>720000</v>
      </c>
      <c r="AT37" s="18">
        <f t="shared" ref="AT37:AY37" si="41">AR37</f>
        <v>16</v>
      </c>
      <c r="AU37" s="18">
        <f t="shared" si="41"/>
        <v>720000</v>
      </c>
      <c r="AV37" s="18">
        <f t="shared" si="41"/>
        <v>16</v>
      </c>
      <c r="AW37" s="18">
        <f t="shared" si="41"/>
        <v>720000</v>
      </c>
      <c r="AX37" s="18">
        <f t="shared" si="41"/>
        <v>16</v>
      </c>
      <c r="AY37" s="18">
        <f t="shared" si="41"/>
        <v>720000</v>
      </c>
      <c r="AZ37" s="18">
        <f>AX37</f>
        <v>16</v>
      </c>
      <c r="BA37" s="18">
        <f>AY37</f>
        <v>720000</v>
      </c>
      <c r="BB37" s="18">
        <f>AZ37</f>
        <v>16</v>
      </c>
      <c r="BC37" s="18">
        <f>BA37</f>
        <v>720000</v>
      </c>
    </row>
    <row r="38" spans="2:55" x14ac:dyDescent="0.2">
      <c r="B38" s="12" t="s">
        <v>167</v>
      </c>
      <c r="C38" s="74" t="s">
        <v>124</v>
      </c>
      <c r="D38" s="12" t="s">
        <v>125</v>
      </c>
      <c r="E38" s="12" t="s">
        <v>26</v>
      </c>
      <c r="F38" s="74">
        <v>2007</v>
      </c>
      <c r="G38" s="12"/>
      <c r="H38" s="13" t="s">
        <v>15</v>
      </c>
      <c r="I38" s="13" t="s">
        <v>15</v>
      </c>
      <c r="J38" s="14" t="s">
        <v>15</v>
      </c>
      <c r="K38" s="15" t="s">
        <v>15</v>
      </c>
      <c r="L38" s="13">
        <v>6500</v>
      </c>
      <c r="M38" s="13" t="s">
        <v>15</v>
      </c>
      <c r="N38" s="13" t="s">
        <v>15</v>
      </c>
      <c r="O38" s="13" t="s">
        <v>15</v>
      </c>
      <c r="P38" s="12" t="s">
        <v>15</v>
      </c>
      <c r="Q38" s="16" t="s">
        <v>123</v>
      </c>
      <c r="R38" s="12" t="s">
        <v>34</v>
      </c>
      <c r="S38" s="58" t="s">
        <v>115</v>
      </c>
      <c r="T38" s="12"/>
      <c r="U38" s="13"/>
      <c r="V38" s="12"/>
      <c r="W38" s="13"/>
      <c r="X38" s="124"/>
      <c r="Y38" s="125">
        <v>6500</v>
      </c>
      <c r="Z38" s="12"/>
      <c r="AA38" s="13">
        <f>Y38</f>
        <v>6500</v>
      </c>
      <c r="AB38" s="12"/>
      <c r="AC38" s="13">
        <f>AA38</f>
        <v>6500</v>
      </c>
      <c r="AD38" s="12"/>
      <c r="AE38" s="13">
        <f>AC38</f>
        <v>6500</v>
      </c>
      <c r="AF38" s="12"/>
      <c r="AG38" s="13">
        <f>AE38</f>
        <v>6500</v>
      </c>
      <c r="AH38" s="12"/>
      <c r="AI38" s="13">
        <f>AG38</f>
        <v>6500</v>
      </c>
      <c r="AJ38" s="12"/>
      <c r="AK38" s="13">
        <f>AI38</f>
        <v>6500</v>
      </c>
      <c r="AL38" s="12"/>
      <c r="AM38" s="13">
        <f>AK38</f>
        <v>6500</v>
      </c>
      <c r="AN38" s="12"/>
      <c r="AO38" s="13">
        <f>AM38</f>
        <v>6500</v>
      </c>
      <c r="AP38" s="12"/>
      <c r="AQ38" s="13">
        <f>AO38</f>
        <v>6500</v>
      </c>
      <c r="AR38" s="12"/>
      <c r="AS38" s="13">
        <f>AQ38</f>
        <v>6500</v>
      </c>
      <c r="AT38" s="12"/>
      <c r="AU38" s="13">
        <f>AS38</f>
        <v>6500</v>
      </c>
      <c r="AV38" s="12"/>
      <c r="AW38" s="13">
        <f>AU38</f>
        <v>6500</v>
      </c>
      <c r="AX38" s="12"/>
      <c r="AY38" s="13">
        <f>AW38</f>
        <v>6500</v>
      </c>
      <c r="AZ38" s="12"/>
      <c r="BA38" s="13">
        <f>AY38</f>
        <v>6500</v>
      </c>
      <c r="BB38" s="12"/>
      <c r="BC38" s="13">
        <f>BA38</f>
        <v>6500</v>
      </c>
    </row>
    <row r="39" spans="2:55" ht="36" x14ac:dyDescent="0.2">
      <c r="B39" s="31" t="s">
        <v>168</v>
      </c>
      <c r="C39" s="41" t="s">
        <v>113</v>
      </c>
      <c r="D39" s="31" t="s">
        <v>50</v>
      </c>
      <c r="E39" s="31" t="s">
        <v>32</v>
      </c>
      <c r="F39" s="41" t="s">
        <v>98</v>
      </c>
      <c r="G39" s="31"/>
      <c r="H39" s="36" t="s">
        <v>15</v>
      </c>
      <c r="I39" s="36">
        <v>656000</v>
      </c>
      <c r="J39" s="42" t="s">
        <v>15</v>
      </c>
      <c r="K39" s="39">
        <v>5</v>
      </c>
      <c r="L39" s="36" t="s">
        <v>15</v>
      </c>
      <c r="M39" s="36">
        <v>320000</v>
      </c>
      <c r="N39" s="36" t="s">
        <v>15</v>
      </c>
      <c r="O39" s="36">
        <v>2</v>
      </c>
      <c r="P39" s="31">
        <v>2014</v>
      </c>
      <c r="Q39" s="50" t="s">
        <v>123</v>
      </c>
      <c r="R39" s="31" t="s">
        <v>28</v>
      </c>
      <c r="S39" s="75"/>
      <c r="T39" s="31"/>
      <c r="U39" s="36"/>
      <c r="V39" s="31"/>
      <c r="W39" s="36"/>
      <c r="X39" s="31"/>
      <c r="Y39" s="36"/>
      <c r="Z39" s="31"/>
      <c r="AA39" s="36"/>
      <c r="AB39" s="31"/>
      <c r="AC39" s="36"/>
      <c r="AD39" s="31"/>
      <c r="AE39" s="36"/>
      <c r="AF39" s="31"/>
      <c r="AG39" s="36"/>
      <c r="AH39" s="31"/>
      <c r="AI39" s="36"/>
      <c r="AJ39" s="31"/>
      <c r="AK39" s="36"/>
      <c r="AL39" s="108">
        <v>5</v>
      </c>
      <c r="AM39" s="109">
        <v>320000</v>
      </c>
      <c r="AN39" s="31">
        <f t="shared" ref="AN39:AU39" si="42">AL39</f>
        <v>5</v>
      </c>
      <c r="AO39" s="36">
        <f t="shared" si="42"/>
        <v>320000</v>
      </c>
      <c r="AP39" s="31">
        <f t="shared" si="42"/>
        <v>5</v>
      </c>
      <c r="AQ39" s="36">
        <f t="shared" si="42"/>
        <v>320000</v>
      </c>
      <c r="AR39" s="31">
        <f t="shared" si="42"/>
        <v>5</v>
      </c>
      <c r="AS39" s="36">
        <f t="shared" si="42"/>
        <v>320000</v>
      </c>
      <c r="AT39" s="31">
        <f t="shared" si="42"/>
        <v>5</v>
      </c>
      <c r="AU39" s="36">
        <f t="shared" si="42"/>
        <v>320000</v>
      </c>
      <c r="AV39" s="31">
        <f t="shared" si="40"/>
        <v>5</v>
      </c>
      <c r="AW39" s="36">
        <f t="shared" si="40"/>
        <v>320000</v>
      </c>
      <c r="AX39" s="31">
        <f t="shared" si="40"/>
        <v>5</v>
      </c>
      <c r="AY39" s="36">
        <f t="shared" si="40"/>
        <v>320000</v>
      </c>
      <c r="AZ39" s="31">
        <f t="shared" si="40"/>
        <v>5</v>
      </c>
      <c r="BA39" s="36">
        <f t="shared" si="40"/>
        <v>320000</v>
      </c>
      <c r="BB39" s="31">
        <f t="shared" si="40"/>
        <v>5</v>
      </c>
      <c r="BC39" s="36">
        <f t="shared" si="40"/>
        <v>320000</v>
      </c>
    </row>
    <row r="40" spans="2:55" ht="36" x14ac:dyDescent="0.2">
      <c r="B40" s="22" t="s">
        <v>168</v>
      </c>
      <c r="C40" s="51" t="s">
        <v>113</v>
      </c>
      <c r="D40" s="23" t="s">
        <v>112</v>
      </c>
      <c r="E40" s="23" t="s">
        <v>22</v>
      </c>
      <c r="F40" s="23" t="s">
        <v>21</v>
      </c>
      <c r="G40" s="22"/>
      <c r="H40" s="23" t="s">
        <v>15</v>
      </c>
      <c r="I40" s="23" t="s">
        <v>58</v>
      </c>
      <c r="J40" s="40" t="s">
        <v>15</v>
      </c>
      <c r="K40" s="52">
        <v>7.5</v>
      </c>
      <c r="L40" s="23" t="s">
        <v>15</v>
      </c>
      <c r="M40" s="23">
        <v>480000</v>
      </c>
      <c r="N40" s="23" t="s">
        <v>15</v>
      </c>
      <c r="O40" s="23">
        <v>3</v>
      </c>
      <c r="P40" s="22" t="s">
        <v>15</v>
      </c>
      <c r="Q40" s="25" t="s">
        <v>123</v>
      </c>
      <c r="R40" s="22" t="s">
        <v>28</v>
      </c>
      <c r="S40" s="61"/>
      <c r="T40" s="22"/>
      <c r="U40" s="23"/>
      <c r="V40" s="22"/>
      <c r="W40" s="23"/>
      <c r="X40" s="22"/>
      <c r="Y40" s="23"/>
      <c r="Z40" s="22"/>
      <c r="AA40" s="23"/>
      <c r="AB40" s="22"/>
      <c r="AC40" s="23"/>
      <c r="AD40" s="22"/>
      <c r="AE40" s="23"/>
      <c r="AF40" s="22"/>
      <c r="AG40" s="23"/>
      <c r="AH40" s="22"/>
      <c r="AI40" s="23"/>
      <c r="AJ40" s="22"/>
      <c r="AK40" s="23"/>
      <c r="AL40" s="22"/>
      <c r="AM40" s="23"/>
      <c r="AN40" s="22"/>
      <c r="AO40" s="23"/>
      <c r="AP40" s="22"/>
      <c r="AQ40" s="23"/>
      <c r="AR40" s="22"/>
      <c r="AS40" s="23"/>
      <c r="AT40" s="22"/>
      <c r="AU40" s="23"/>
      <c r="AV40" s="22"/>
      <c r="AW40" s="23"/>
      <c r="AX40" s="52"/>
      <c r="AY40" s="23"/>
      <c r="AZ40" s="52"/>
      <c r="BA40" s="23"/>
      <c r="BB40" s="52"/>
      <c r="BC40" s="23"/>
    </row>
    <row r="41" spans="2:55" x14ac:dyDescent="0.2">
      <c r="B41" s="12" t="s">
        <v>169</v>
      </c>
      <c r="C41" s="74" t="s">
        <v>152</v>
      </c>
      <c r="D41" s="12" t="s">
        <v>5</v>
      </c>
      <c r="E41" s="12" t="s">
        <v>26</v>
      </c>
      <c r="F41" s="12">
        <v>2004</v>
      </c>
      <c r="G41" s="12"/>
      <c r="H41" s="13">
        <v>1350000</v>
      </c>
      <c r="I41" s="13" t="s">
        <v>15</v>
      </c>
      <c r="J41" s="44">
        <v>7.9</v>
      </c>
      <c r="K41" s="44" t="s">
        <v>15</v>
      </c>
      <c r="L41" s="13">
        <v>390000</v>
      </c>
      <c r="M41" s="13" t="s">
        <v>15</v>
      </c>
      <c r="N41" s="13">
        <v>3</v>
      </c>
      <c r="O41" s="13" t="s">
        <v>15</v>
      </c>
      <c r="P41" s="12">
        <v>2013</v>
      </c>
      <c r="Q41" s="16" t="s">
        <v>123</v>
      </c>
      <c r="R41" s="12" t="s">
        <v>28</v>
      </c>
      <c r="S41" s="58"/>
      <c r="T41" s="12">
        <v>5.5</v>
      </c>
      <c r="U41" s="13">
        <v>240000</v>
      </c>
      <c r="V41" s="12">
        <v>5.5</v>
      </c>
      <c r="W41" s="13">
        <v>240000</v>
      </c>
      <c r="X41" s="12">
        <v>5.5</v>
      </c>
      <c r="Y41" s="13">
        <v>240000</v>
      </c>
      <c r="Z41" s="12">
        <v>5.5</v>
      </c>
      <c r="AA41" s="13">
        <v>240000</v>
      </c>
      <c r="AB41" s="12">
        <v>5.5</v>
      </c>
      <c r="AC41" s="13">
        <v>240000</v>
      </c>
      <c r="AD41" s="12">
        <v>5.5</v>
      </c>
      <c r="AE41" s="13">
        <v>240000</v>
      </c>
      <c r="AF41" s="12">
        <v>6.5</v>
      </c>
      <c r="AG41" s="13">
        <v>240000</v>
      </c>
      <c r="AH41" s="110">
        <v>7.9</v>
      </c>
      <c r="AI41" s="122">
        <v>390000</v>
      </c>
      <c r="AJ41" s="12">
        <v>7.9</v>
      </c>
      <c r="AK41" s="13">
        <v>390000</v>
      </c>
      <c r="AL41" s="12">
        <v>7.9</v>
      </c>
      <c r="AM41" s="13">
        <v>390000</v>
      </c>
      <c r="AN41" s="12">
        <v>7.9</v>
      </c>
      <c r="AO41" s="13">
        <v>390000</v>
      </c>
      <c r="AP41" s="12">
        <v>7.9</v>
      </c>
      <c r="AQ41" s="13">
        <v>390000</v>
      </c>
      <c r="AR41" s="12">
        <v>7.9</v>
      </c>
      <c r="AS41" s="13">
        <v>390000</v>
      </c>
      <c r="AT41" s="12">
        <v>7.9</v>
      </c>
      <c r="AU41" s="13">
        <v>390000</v>
      </c>
      <c r="AV41" s="12">
        <v>7.9</v>
      </c>
      <c r="AW41" s="13">
        <v>390000</v>
      </c>
      <c r="AX41" s="12">
        <v>7.9</v>
      </c>
      <c r="AY41" s="13">
        <v>390000</v>
      </c>
      <c r="AZ41" s="12">
        <v>7.9</v>
      </c>
      <c r="BA41" s="13">
        <v>390000</v>
      </c>
      <c r="BB41" s="12">
        <v>7.9</v>
      </c>
      <c r="BC41" s="13">
        <v>390000</v>
      </c>
    </row>
    <row r="42" spans="2:55" x14ac:dyDescent="0.2">
      <c r="B42" s="17" t="s">
        <v>170</v>
      </c>
      <c r="C42" s="21" t="s">
        <v>80</v>
      </c>
      <c r="D42" s="17" t="s">
        <v>81</v>
      </c>
      <c r="E42" s="17" t="s">
        <v>32</v>
      </c>
      <c r="F42" s="17" t="s">
        <v>21</v>
      </c>
      <c r="G42" s="17"/>
      <c r="H42" s="18" t="s">
        <v>56</v>
      </c>
      <c r="I42" s="18" t="s">
        <v>56</v>
      </c>
      <c r="J42" s="45" t="s">
        <v>56</v>
      </c>
      <c r="K42" s="19">
        <v>8</v>
      </c>
      <c r="L42" s="18" t="s">
        <v>56</v>
      </c>
      <c r="M42" s="18" t="s">
        <v>56</v>
      </c>
      <c r="N42" s="18" t="s">
        <v>56</v>
      </c>
      <c r="O42" s="18" t="s">
        <v>56</v>
      </c>
      <c r="P42" s="17" t="s">
        <v>56</v>
      </c>
      <c r="Q42" s="20" t="s">
        <v>123</v>
      </c>
      <c r="R42" s="17" t="s">
        <v>34</v>
      </c>
      <c r="S42" s="60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17"/>
      <c r="AI42" s="18"/>
      <c r="AJ42" s="17"/>
      <c r="AK42" s="18"/>
      <c r="AL42" s="17"/>
      <c r="AM42" s="18"/>
      <c r="AN42" s="17"/>
      <c r="AO42" s="18"/>
      <c r="AP42" s="17"/>
      <c r="AQ42" s="18"/>
      <c r="AR42" s="17"/>
      <c r="AS42" s="18"/>
      <c r="AT42" s="17"/>
      <c r="AU42" s="18"/>
      <c r="AV42" s="17"/>
      <c r="AW42" s="18"/>
      <c r="AX42" s="17"/>
      <c r="AY42" s="18"/>
      <c r="AZ42" s="17"/>
      <c r="BA42" s="18"/>
      <c r="BB42" s="17"/>
      <c r="BC42" s="18"/>
    </row>
    <row r="43" spans="2:55" x14ac:dyDescent="0.2">
      <c r="B43" s="17" t="s">
        <v>171</v>
      </c>
      <c r="C43" s="21" t="s">
        <v>35</v>
      </c>
      <c r="D43" s="17" t="s">
        <v>0</v>
      </c>
      <c r="E43" s="17" t="s">
        <v>26</v>
      </c>
      <c r="F43" s="17">
        <v>1968</v>
      </c>
      <c r="G43" s="17"/>
      <c r="H43" s="18">
        <v>1950000</v>
      </c>
      <c r="I43" s="18" t="s">
        <v>15</v>
      </c>
      <c r="J43" s="43">
        <v>17.100000000000001</v>
      </c>
      <c r="K43" s="45" t="s">
        <v>15</v>
      </c>
      <c r="L43" s="18">
        <v>760000</v>
      </c>
      <c r="M43" s="18">
        <v>680000</v>
      </c>
      <c r="N43" s="18">
        <v>6</v>
      </c>
      <c r="O43" s="18">
        <v>5</v>
      </c>
      <c r="P43" s="17" t="s">
        <v>15</v>
      </c>
      <c r="Q43" s="20" t="s">
        <v>123</v>
      </c>
      <c r="R43" s="17" t="s">
        <v>28</v>
      </c>
      <c r="S43" s="59"/>
      <c r="T43" s="17">
        <v>10.51</v>
      </c>
      <c r="U43" s="18">
        <v>240000</v>
      </c>
      <c r="V43" s="17">
        <v>14.5</v>
      </c>
      <c r="W43" s="18">
        <v>390000</v>
      </c>
      <c r="X43" s="17">
        <v>14.5</v>
      </c>
      <c r="Y43" s="18">
        <v>540000</v>
      </c>
      <c r="Z43" s="17">
        <v>14.5</v>
      </c>
      <c r="AA43" s="18">
        <v>540000</v>
      </c>
      <c r="AB43" s="17">
        <v>14.5</v>
      </c>
      <c r="AC43" s="18">
        <v>540000</v>
      </c>
      <c r="AD43" s="17">
        <v>17.100000000000001</v>
      </c>
      <c r="AE43" s="18">
        <v>540000</v>
      </c>
      <c r="AF43" s="17">
        <v>17.100000000000001</v>
      </c>
      <c r="AG43" s="18">
        <v>840000</v>
      </c>
      <c r="AH43" s="17">
        <v>17.100000000000001</v>
      </c>
      <c r="AI43" s="18">
        <v>840000</v>
      </c>
      <c r="AJ43" s="17">
        <v>17.100000000000001</v>
      </c>
      <c r="AK43" s="18">
        <v>840000</v>
      </c>
      <c r="AL43" s="17">
        <v>17.100000000000001</v>
      </c>
      <c r="AM43" s="107">
        <v>760000</v>
      </c>
      <c r="AN43" s="17">
        <f t="shared" ref="AN43:BC43" si="43">AL43</f>
        <v>17.100000000000001</v>
      </c>
      <c r="AO43" s="18">
        <f t="shared" si="43"/>
        <v>760000</v>
      </c>
      <c r="AP43" s="17">
        <f t="shared" si="43"/>
        <v>17.100000000000001</v>
      </c>
      <c r="AQ43" s="18">
        <f t="shared" si="43"/>
        <v>760000</v>
      </c>
      <c r="AR43" s="17">
        <f t="shared" si="43"/>
        <v>17.100000000000001</v>
      </c>
      <c r="AS43" s="18">
        <f t="shared" si="43"/>
        <v>760000</v>
      </c>
      <c r="AT43" s="17">
        <f t="shared" si="43"/>
        <v>17.100000000000001</v>
      </c>
      <c r="AU43" s="18">
        <f t="shared" si="43"/>
        <v>760000</v>
      </c>
      <c r="AV43" s="17">
        <f t="shared" si="43"/>
        <v>17.100000000000001</v>
      </c>
      <c r="AW43" s="18">
        <f t="shared" si="43"/>
        <v>760000</v>
      </c>
      <c r="AX43" s="17">
        <f t="shared" si="43"/>
        <v>17.100000000000001</v>
      </c>
      <c r="AY43" s="18">
        <f t="shared" si="43"/>
        <v>760000</v>
      </c>
      <c r="AZ43" s="17">
        <f t="shared" si="43"/>
        <v>17.100000000000001</v>
      </c>
      <c r="BA43" s="18">
        <f t="shared" si="43"/>
        <v>760000</v>
      </c>
      <c r="BB43" s="17">
        <f t="shared" si="43"/>
        <v>17.100000000000001</v>
      </c>
      <c r="BC43" s="18">
        <f t="shared" si="43"/>
        <v>760000</v>
      </c>
    </row>
    <row r="44" spans="2:55" x14ac:dyDescent="0.2">
      <c r="B44" s="31" t="s">
        <v>171</v>
      </c>
      <c r="C44" s="41" t="s">
        <v>35</v>
      </c>
      <c r="D44" s="31" t="s">
        <v>1</v>
      </c>
      <c r="E44" s="31" t="s">
        <v>26</v>
      </c>
      <c r="F44" s="31">
        <v>1988</v>
      </c>
      <c r="G44" s="31"/>
      <c r="H44" s="36">
        <v>1350000</v>
      </c>
      <c r="I44" s="36" t="s">
        <v>15</v>
      </c>
      <c r="J44" s="53">
        <v>11.8</v>
      </c>
      <c r="K44" s="42" t="s">
        <v>15</v>
      </c>
      <c r="L44" s="36">
        <v>619500</v>
      </c>
      <c r="M44" s="36" t="s">
        <v>15</v>
      </c>
      <c r="N44" s="36">
        <v>5</v>
      </c>
      <c r="O44" s="36" t="s">
        <v>15</v>
      </c>
      <c r="P44" s="31" t="s">
        <v>15</v>
      </c>
      <c r="Q44" s="50" t="s">
        <v>123</v>
      </c>
      <c r="R44" s="31" t="s">
        <v>28</v>
      </c>
      <c r="S44" s="63"/>
      <c r="T44" s="31">
        <v>8</v>
      </c>
      <c r="U44" s="36">
        <v>310000</v>
      </c>
      <c r="V44" s="108">
        <v>10.5</v>
      </c>
      <c r="W44" s="109">
        <v>460000</v>
      </c>
      <c r="X44" s="31">
        <v>10.5</v>
      </c>
      <c r="Y44" s="36">
        <v>460000</v>
      </c>
      <c r="Z44" s="31">
        <v>10.5</v>
      </c>
      <c r="AA44" s="36">
        <v>460000</v>
      </c>
      <c r="AB44" s="108">
        <v>11.8</v>
      </c>
      <c r="AC44" s="109">
        <v>460000</v>
      </c>
      <c r="AD44" s="31">
        <v>11.8</v>
      </c>
      <c r="AE44" s="36">
        <v>460000</v>
      </c>
      <c r="AF44" s="31">
        <v>11.8</v>
      </c>
      <c r="AG44" s="109">
        <v>610000</v>
      </c>
      <c r="AH44" s="31">
        <v>11.8</v>
      </c>
      <c r="AI44" s="36">
        <v>610000</v>
      </c>
      <c r="AJ44" s="31">
        <v>11.8</v>
      </c>
      <c r="AK44" s="109">
        <v>619500</v>
      </c>
      <c r="AL44" s="31">
        <f t="shared" ref="AL44:BC44" si="44">AJ44</f>
        <v>11.8</v>
      </c>
      <c r="AM44" s="36">
        <f t="shared" si="44"/>
        <v>619500</v>
      </c>
      <c r="AN44" s="31">
        <f t="shared" si="44"/>
        <v>11.8</v>
      </c>
      <c r="AO44" s="36">
        <f t="shared" si="44"/>
        <v>619500</v>
      </c>
      <c r="AP44" s="31">
        <f t="shared" si="44"/>
        <v>11.8</v>
      </c>
      <c r="AQ44" s="36">
        <f t="shared" si="44"/>
        <v>619500</v>
      </c>
      <c r="AR44" s="31">
        <f t="shared" si="44"/>
        <v>11.8</v>
      </c>
      <c r="AS44" s="36">
        <f t="shared" si="44"/>
        <v>619500</v>
      </c>
      <c r="AT44" s="31">
        <f t="shared" si="44"/>
        <v>11.8</v>
      </c>
      <c r="AU44" s="36">
        <f t="shared" si="44"/>
        <v>619500</v>
      </c>
      <c r="AV44" s="31">
        <f t="shared" si="44"/>
        <v>11.8</v>
      </c>
      <c r="AW44" s="36">
        <f t="shared" si="44"/>
        <v>619500</v>
      </c>
      <c r="AX44" s="31">
        <f t="shared" si="44"/>
        <v>11.8</v>
      </c>
      <c r="AY44" s="36">
        <f t="shared" si="44"/>
        <v>619500</v>
      </c>
      <c r="AZ44" s="31">
        <f t="shared" si="44"/>
        <v>11.8</v>
      </c>
      <c r="BA44" s="36">
        <f t="shared" si="44"/>
        <v>619500</v>
      </c>
      <c r="BB44" s="31">
        <f t="shared" si="44"/>
        <v>11.8</v>
      </c>
      <c r="BC44" s="36">
        <f t="shared" si="44"/>
        <v>619500</v>
      </c>
    </row>
    <row r="45" spans="2:55" x14ac:dyDescent="0.2">
      <c r="B45" s="31" t="s">
        <v>171</v>
      </c>
      <c r="C45" s="41" t="s">
        <v>35</v>
      </c>
      <c r="D45" s="31" t="s">
        <v>6</v>
      </c>
      <c r="E45" s="31" t="s">
        <v>26</v>
      </c>
      <c r="F45" s="31">
        <v>1989</v>
      </c>
      <c r="G45" s="31"/>
      <c r="H45" s="36">
        <v>1350000</v>
      </c>
      <c r="I45" s="36" t="s">
        <v>15</v>
      </c>
      <c r="J45" s="53">
        <v>11.826000000000001</v>
      </c>
      <c r="K45" s="42" t="s">
        <v>15</v>
      </c>
      <c r="L45" s="36">
        <v>587000</v>
      </c>
      <c r="M45" s="36" t="s">
        <v>15</v>
      </c>
      <c r="N45" s="36">
        <v>5</v>
      </c>
      <c r="O45" s="36" t="s">
        <v>15</v>
      </c>
      <c r="P45" s="31" t="s">
        <v>15</v>
      </c>
      <c r="Q45" s="50" t="s">
        <v>123</v>
      </c>
      <c r="R45" s="31" t="s">
        <v>28</v>
      </c>
      <c r="S45" s="63"/>
      <c r="T45" s="31">
        <v>8.1</v>
      </c>
      <c r="U45" s="36">
        <v>160000</v>
      </c>
      <c r="V45" s="108">
        <v>10.5</v>
      </c>
      <c r="W45" s="109">
        <v>290000</v>
      </c>
      <c r="X45" s="31">
        <v>10.5</v>
      </c>
      <c r="Y45" s="36">
        <v>290000</v>
      </c>
      <c r="Z45" s="31">
        <v>10.5</v>
      </c>
      <c r="AA45" s="36">
        <v>290000</v>
      </c>
      <c r="AB45" s="31">
        <v>10.5</v>
      </c>
      <c r="AC45" s="109">
        <v>437000</v>
      </c>
      <c r="AD45" s="31">
        <v>10.5</v>
      </c>
      <c r="AE45" s="36">
        <v>437000</v>
      </c>
      <c r="AF45" s="31">
        <v>11.8</v>
      </c>
      <c r="AG45" s="36">
        <v>437000</v>
      </c>
      <c r="AH45" s="108">
        <v>11.8</v>
      </c>
      <c r="AI45" s="109">
        <v>587000</v>
      </c>
      <c r="AJ45" s="31">
        <v>11.8</v>
      </c>
      <c r="AK45" s="36">
        <v>587000</v>
      </c>
      <c r="AL45" s="31">
        <v>11.8</v>
      </c>
      <c r="AM45" s="36">
        <v>587000</v>
      </c>
      <c r="AN45" s="31">
        <v>11.8</v>
      </c>
      <c r="AO45" s="36">
        <v>587000</v>
      </c>
      <c r="AP45" s="31">
        <v>11.8</v>
      </c>
      <c r="AQ45" s="36">
        <v>587000</v>
      </c>
      <c r="AR45" s="31">
        <v>11.8</v>
      </c>
      <c r="AS45" s="36">
        <v>587000</v>
      </c>
      <c r="AT45" s="31">
        <v>11.8</v>
      </c>
      <c r="AU45" s="36">
        <v>587000</v>
      </c>
      <c r="AV45" s="31">
        <v>11.8</v>
      </c>
      <c r="AW45" s="36">
        <v>587000</v>
      </c>
      <c r="AX45" s="31">
        <v>11.8</v>
      </c>
      <c r="AY45" s="36">
        <v>587000</v>
      </c>
      <c r="AZ45" s="31">
        <v>11.8</v>
      </c>
      <c r="BA45" s="36">
        <v>587000</v>
      </c>
      <c r="BB45" s="31">
        <v>11.8</v>
      </c>
      <c r="BC45" s="36">
        <v>587000</v>
      </c>
    </row>
    <row r="46" spans="2:55" x14ac:dyDescent="0.2">
      <c r="B46" s="31" t="s">
        <v>171</v>
      </c>
      <c r="C46" s="41" t="s">
        <v>14</v>
      </c>
      <c r="D46" s="31" t="s">
        <v>7</v>
      </c>
      <c r="E46" s="31" t="s">
        <v>26</v>
      </c>
      <c r="F46" s="31">
        <v>2003</v>
      </c>
      <c r="G46" s="31"/>
      <c r="H46" s="36">
        <v>800000</v>
      </c>
      <c r="I46" s="36">
        <v>1400000</v>
      </c>
      <c r="J46" s="39">
        <v>7</v>
      </c>
      <c r="K46" s="53">
        <v>12.2</v>
      </c>
      <c r="L46" s="36">
        <v>300000</v>
      </c>
      <c r="M46" s="36">
        <v>600000</v>
      </c>
      <c r="N46" s="36">
        <v>2</v>
      </c>
      <c r="O46" s="36">
        <v>4</v>
      </c>
      <c r="P46" s="31">
        <v>2019</v>
      </c>
      <c r="Q46" s="50" t="s">
        <v>123</v>
      </c>
      <c r="R46" s="31" t="s">
        <v>28</v>
      </c>
      <c r="S46" s="63"/>
      <c r="T46" s="31">
        <v>7</v>
      </c>
      <c r="U46" s="36">
        <v>300000</v>
      </c>
      <c r="V46" s="31">
        <v>7</v>
      </c>
      <c r="W46" s="36">
        <v>300000</v>
      </c>
      <c r="X46" s="31">
        <v>7</v>
      </c>
      <c r="Y46" s="36">
        <v>300000</v>
      </c>
      <c r="Z46" s="31">
        <v>7</v>
      </c>
      <c r="AA46" s="36">
        <v>300000</v>
      </c>
      <c r="AB46" s="31">
        <v>7</v>
      </c>
      <c r="AC46" s="36">
        <v>300000</v>
      </c>
      <c r="AD46" s="31">
        <v>7</v>
      </c>
      <c r="AE46" s="36">
        <v>300000</v>
      </c>
      <c r="AF46" s="31">
        <v>7</v>
      </c>
      <c r="AG46" s="36">
        <v>300000</v>
      </c>
      <c r="AH46" s="31">
        <v>7</v>
      </c>
      <c r="AI46" s="36">
        <v>300000</v>
      </c>
      <c r="AJ46" s="31">
        <v>7</v>
      </c>
      <c r="AK46" s="36">
        <v>300000</v>
      </c>
      <c r="AL46" s="31">
        <v>7</v>
      </c>
      <c r="AM46" s="109">
        <v>450000</v>
      </c>
      <c r="AN46" s="108">
        <v>8.8000000000000007</v>
      </c>
      <c r="AO46" s="36">
        <v>450000</v>
      </c>
      <c r="AP46" s="31">
        <f t="shared" ref="AP46:AS48" si="45">AN46</f>
        <v>8.8000000000000007</v>
      </c>
      <c r="AQ46" s="36">
        <f t="shared" si="45"/>
        <v>450000</v>
      </c>
      <c r="AR46" s="31">
        <f t="shared" si="45"/>
        <v>8.8000000000000007</v>
      </c>
      <c r="AS46" s="36">
        <f t="shared" si="45"/>
        <v>450000</v>
      </c>
      <c r="AT46" s="104">
        <v>10.5</v>
      </c>
      <c r="AU46" s="105">
        <v>600000</v>
      </c>
      <c r="AV46" s="104">
        <v>12.2</v>
      </c>
      <c r="AW46" s="36">
        <v>600000</v>
      </c>
      <c r="AX46" s="31">
        <f t="shared" ref="AX46:BC50" si="46">AV46</f>
        <v>12.2</v>
      </c>
      <c r="AY46" s="36">
        <f t="shared" si="46"/>
        <v>600000</v>
      </c>
      <c r="AZ46" s="31">
        <f t="shared" si="46"/>
        <v>12.2</v>
      </c>
      <c r="BA46" s="36">
        <f t="shared" si="46"/>
        <v>600000</v>
      </c>
      <c r="BB46" s="31">
        <f t="shared" si="46"/>
        <v>12.2</v>
      </c>
      <c r="BC46" s="36">
        <f t="shared" si="46"/>
        <v>600000</v>
      </c>
    </row>
    <row r="47" spans="2:55" x14ac:dyDescent="0.2">
      <c r="B47" s="31" t="s">
        <v>171</v>
      </c>
      <c r="C47" s="41" t="s">
        <v>36</v>
      </c>
      <c r="D47" s="31" t="s">
        <v>8</v>
      </c>
      <c r="E47" s="31" t="s">
        <v>26</v>
      </c>
      <c r="F47" s="31">
        <v>2006</v>
      </c>
      <c r="G47" s="31"/>
      <c r="H47" s="36">
        <v>1000000</v>
      </c>
      <c r="I47" s="36">
        <v>1200000</v>
      </c>
      <c r="J47" s="53">
        <v>8.76</v>
      </c>
      <c r="K47" s="53">
        <v>10.5</v>
      </c>
      <c r="L47" s="36">
        <v>600000</v>
      </c>
      <c r="M47" s="36" t="s">
        <v>15</v>
      </c>
      <c r="N47" s="36">
        <v>4</v>
      </c>
      <c r="O47" s="36" t="s">
        <v>15</v>
      </c>
      <c r="P47" s="31" t="s">
        <v>15</v>
      </c>
      <c r="Q47" s="50" t="s">
        <v>123</v>
      </c>
      <c r="R47" s="31" t="s">
        <v>28</v>
      </c>
      <c r="S47" s="63"/>
      <c r="T47" s="31"/>
      <c r="U47" s="36"/>
      <c r="V47" s="108">
        <v>7</v>
      </c>
      <c r="W47" s="109">
        <v>300000</v>
      </c>
      <c r="X47" s="31">
        <v>7</v>
      </c>
      <c r="Y47" s="36">
        <v>300000</v>
      </c>
      <c r="Z47" s="31">
        <v>7</v>
      </c>
      <c r="AA47" s="36">
        <v>300000</v>
      </c>
      <c r="AB47" s="31">
        <v>7</v>
      </c>
      <c r="AC47" s="36">
        <v>300000</v>
      </c>
      <c r="AD47" s="108">
        <v>8.8000000000000007</v>
      </c>
      <c r="AE47" s="109">
        <v>450000</v>
      </c>
      <c r="AF47" s="31">
        <v>8.8000000000000007</v>
      </c>
      <c r="AG47" s="36">
        <v>450000</v>
      </c>
      <c r="AH47" s="31">
        <v>8.8000000000000007</v>
      </c>
      <c r="AI47" s="109">
        <v>600000</v>
      </c>
      <c r="AJ47" s="31">
        <f>AH47</f>
        <v>8.8000000000000007</v>
      </c>
      <c r="AK47" s="36">
        <f>AI47</f>
        <v>600000</v>
      </c>
      <c r="AL47" s="31">
        <f>AJ47</f>
        <v>8.8000000000000007</v>
      </c>
      <c r="AM47" s="36">
        <f>AK47</f>
        <v>600000</v>
      </c>
      <c r="AN47" s="31">
        <f t="shared" ref="AN47:AO48" si="47">AL47</f>
        <v>8.8000000000000007</v>
      </c>
      <c r="AO47" s="36">
        <f t="shared" si="47"/>
        <v>600000</v>
      </c>
      <c r="AP47" s="31">
        <f t="shared" si="45"/>
        <v>8.8000000000000007</v>
      </c>
      <c r="AQ47" s="36">
        <f t="shared" si="45"/>
        <v>600000</v>
      </c>
      <c r="AR47" s="31">
        <f t="shared" si="45"/>
        <v>8.8000000000000007</v>
      </c>
      <c r="AS47" s="36">
        <f t="shared" si="45"/>
        <v>600000</v>
      </c>
      <c r="AT47" s="31">
        <f t="shared" ref="AT47:AW49" si="48">AR47</f>
        <v>8.8000000000000007</v>
      </c>
      <c r="AU47" s="36">
        <f t="shared" si="48"/>
        <v>600000</v>
      </c>
      <c r="AV47" s="31">
        <f t="shared" si="48"/>
        <v>8.8000000000000007</v>
      </c>
      <c r="AW47" s="36">
        <f t="shared" si="48"/>
        <v>600000</v>
      </c>
      <c r="AX47" s="31">
        <f t="shared" si="46"/>
        <v>8.8000000000000007</v>
      </c>
      <c r="AY47" s="36">
        <f t="shared" si="46"/>
        <v>600000</v>
      </c>
      <c r="AZ47" s="31">
        <f t="shared" si="46"/>
        <v>8.8000000000000007</v>
      </c>
      <c r="BA47" s="36">
        <f t="shared" si="46"/>
        <v>600000</v>
      </c>
      <c r="BB47" s="31">
        <f t="shared" si="46"/>
        <v>8.8000000000000007</v>
      </c>
      <c r="BC47" s="36">
        <f t="shared" si="46"/>
        <v>600000</v>
      </c>
    </row>
    <row r="48" spans="2:55" x14ac:dyDescent="0.2">
      <c r="B48" s="31" t="s">
        <v>171</v>
      </c>
      <c r="C48" s="41" t="s">
        <v>38</v>
      </c>
      <c r="D48" s="31" t="s">
        <v>54</v>
      </c>
      <c r="E48" s="31" t="s">
        <v>26</v>
      </c>
      <c r="F48" s="31">
        <v>2007</v>
      </c>
      <c r="G48" s="31"/>
      <c r="H48" s="36">
        <v>412800</v>
      </c>
      <c r="I48" s="36" t="s">
        <v>15</v>
      </c>
      <c r="J48" s="53">
        <v>3.6091199999999999</v>
      </c>
      <c r="K48" s="53" t="s">
        <v>15</v>
      </c>
      <c r="L48" s="36">
        <v>300000</v>
      </c>
      <c r="M48" s="36" t="s">
        <v>15</v>
      </c>
      <c r="N48" s="36">
        <v>2</v>
      </c>
      <c r="O48" s="36" t="s">
        <v>15</v>
      </c>
      <c r="P48" s="31" t="s">
        <v>15</v>
      </c>
      <c r="Q48" s="50" t="s">
        <v>123</v>
      </c>
      <c r="R48" s="31" t="s">
        <v>28</v>
      </c>
      <c r="S48" s="63"/>
      <c r="T48" s="31"/>
      <c r="U48" s="36"/>
      <c r="V48" s="31"/>
      <c r="W48" s="36"/>
      <c r="X48" s="108">
        <v>3.6</v>
      </c>
      <c r="Y48" s="109">
        <v>300000</v>
      </c>
      <c r="Z48" s="31">
        <v>3.6</v>
      </c>
      <c r="AA48" s="36">
        <v>300000</v>
      </c>
      <c r="AB48" s="31">
        <v>3.6</v>
      </c>
      <c r="AC48" s="36">
        <v>300000</v>
      </c>
      <c r="AD48" s="31">
        <v>3.6</v>
      </c>
      <c r="AE48" s="36">
        <v>300000</v>
      </c>
      <c r="AF48" s="31">
        <v>3.6</v>
      </c>
      <c r="AG48" s="36">
        <v>300000</v>
      </c>
      <c r="AH48" s="31">
        <v>3.6</v>
      </c>
      <c r="AI48" s="36">
        <v>300000</v>
      </c>
      <c r="AJ48" s="31">
        <v>3.6</v>
      </c>
      <c r="AK48" s="36">
        <v>300000</v>
      </c>
      <c r="AL48" s="31">
        <v>3.6</v>
      </c>
      <c r="AM48" s="36">
        <v>300000</v>
      </c>
      <c r="AN48" s="31">
        <f t="shared" si="47"/>
        <v>3.6</v>
      </c>
      <c r="AO48" s="36">
        <f t="shared" si="47"/>
        <v>300000</v>
      </c>
      <c r="AP48" s="31">
        <f t="shared" si="45"/>
        <v>3.6</v>
      </c>
      <c r="AQ48" s="36">
        <f t="shared" si="45"/>
        <v>300000</v>
      </c>
      <c r="AR48" s="31">
        <f t="shared" si="45"/>
        <v>3.6</v>
      </c>
      <c r="AS48" s="36">
        <f t="shared" si="45"/>
        <v>300000</v>
      </c>
      <c r="AT48" s="31">
        <f t="shared" si="48"/>
        <v>3.6</v>
      </c>
      <c r="AU48" s="36">
        <f t="shared" si="48"/>
        <v>300000</v>
      </c>
      <c r="AV48" s="31">
        <f t="shared" si="48"/>
        <v>3.6</v>
      </c>
      <c r="AW48" s="36">
        <f t="shared" si="48"/>
        <v>300000</v>
      </c>
      <c r="AX48" s="31">
        <f t="shared" si="46"/>
        <v>3.6</v>
      </c>
      <c r="AY48" s="36">
        <f t="shared" si="46"/>
        <v>300000</v>
      </c>
      <c r="AZ48" s="31">
        <f t="shared" si="46"/>
        <v>3.6</v>
      </c>
      <c r="BA48" s="36">
        <f t="shared" si="46"/>
        <v>300000</v>
      </c>
      <c r="BB48" s="31">
        <f t="shared" si="46"/>
        <v>3.6</v>
      </c>
      <c r="BC48" s="36">
        <f t="shared" si="46"/>
        <v>300000</v>
      </c>
    </row>
    <row r="49" spans="2:55" ht="36" x14ac:dyDescent="0.2">
      <c r="B49" s="31" t="s">
        <v>171</v>
      </c>
      <c r="C49" s="41" t="s">
        <v>35</v>
      </c>
      <c r="D49" s="31" t="s">
        <v>89</v>
      </c>
      <c r="E49" s="31" t="s">
        <v>32</v>
      </c>
      <c r="F49" s="41" t="s">
        <v>98</v>
      </c>
      <c r="G49" s="31"/>
      <c r="H49" s="36" t="s">
        <v>15</v>
      </c>
      <c r="I49" s="36">
        <v>800000</v>
      </c>
      <c r="J49" s="42" t="s">
        <v>15</v>
      </c>
      <c r="K49" s="39">
        <v>7.008</v>
      </c>
      <c r="L49" s="36" t="s">
        <v>15</v>
      </c>
      <c r="M49" s="36">
        <v>300000</v>
      </c>
      <c r="N49" s="36" t="s">
        <v>15</v>
      </c>
      <c r="O49" s="36">
        <v>2</v>
      </c>
      <c r="P49" s="31">
        <v>2017</v>
      </c>
      <c r="Q49" s="50" t="s">
        <v>123</v>
      </c>
      <c r="R49" s="31" t="s">
        <v>28</v>
      </c>
      <c r="S49" s="63"/>
      <c r="T49" s="31"/>
      <c r="U49" s="36"/>
      <c r="V49" s="31"/>
      <c r="W49" s="36"/>
      <c r="X49" s="31"/>
      <c r="Y49" s="36"/>
      <c r="Z49" s="31"/>
      <c r="AA49" s="36"/>
      <c r="AB49" s="31"/>
      <c r="AC49" s="36"/>
      <c r="AD49" s="31"/>
      <c r="AE49" s="36"/>
      <c r="AF49" s="31"/>
      <c r="AG49" s="36"/>
      <c r="AH49" s="31"/>
      <c r="AI49" s="36"/>
      <c r="AJ49" s="31"/>
      <c r="AK49" s="36"/>
      <c r="AL49" s="31"/>
      <c r="AM49" s="36"/>
      <c r="AN49" s="31"/>
      <c r="AO49" s="36"/>
      <c r="AP49" s="31"/>
      <c r="AQ49" s="36"/>
      <c r="AR49" s="108">
        <v>7</v>
      </c>
      <c r="AS49" s="109">
        <v>300000</v>
      </c>
      <c r="AT49" s="31">
        <f t="shared" si="48"/>
        <v>7</v>
      </c>
      <c r="AU49" s="36">
        <f t="shared" si="48"/>
        <v>300000</v>
      </c>
      <c r="AV49" s="31">
        <f t="shared" si="48"/>
        <v>7</v>
      </c>
      <c r="AW49" s="36">
        <f t="shared" si="48"/>
        <v>300000</v>
      </c>
      <c r="AX49" s="31">
        <f t="shared" si="46"/>
        <v>7</v>
      </c>
      <c r="AY49" s="36">
        <f t="shared" si="46"/>
        <v>300000</v>
      </c>
      <c r="AZ49" s="31">
        <f t="shared" si="46"/>
        <v>7</v>
      </c>
      <c r="BA49" s="36">
        <f t="shared" si="46"/>
        <v>300000</v>
      </c>
      <c r="BB49" s="31">
        <f t="shared" si="46"/>
        <v>7</v>
      </c>
      <c r="BC49" s="36">
        <f t="shared" si="46"/>
        <v>300000</v>
      </c>
    </row>
    <row r="50" spans="2:55" x14ac:dyDescent="0.2">
      <c r="B50" s="31" t="s">
        <v>171</v>
      </c>
      <c r="C50" s="41" t="s">
        <v>35</v>
      </c>
      <c r="D50" s="31" t="s">
        <v>89</v>
      </c>
      <c r="E50" s="31" t="s">
        <v>22</v>
      </c>
      <c r="F50" s="31" t="s">
        <v>90</v>
      </c>
      <c r="G50" s="31"/>
      <c r="H50" s="36" t="s">
        <v>15</v>
      </c>
      <c r="I50" s="36">
        <v>1000000</v>
      </c>
      <c r="J50" s="42" t="s">
        <v>15</v>
      </c>
      <c r="K50" s="53">
        <v>8.8000000000000007</v>
      </c>
      <c r="L50" s="36" t="s">
        <v>15</v>
      </c>
      <c r="M50" s="36">
        <v>300000</v>
      </c>
      <c r="N50" s="36" t="s">
        <v>15</v>
      </c>
      <c r="O50" s="36">
        <v>2</v>
      </c>
      <c r="P50" s="31">
        <v>2021</v>
      </c>
      <c r="Q50" s="50" t="s">
        <v>123</v>
      </c>
      <c r="R50" s="31" t="s">
        <v>28</v>
      </c>
      <c r="S50" s="63"/>
      <c r="T50" s="31"/>
      <c r="U50" s="36"/>
      <c r="V50" s="31"/>
      <c r="W50" s="36"/>
      <c r="X50" s="31"/>
      <c r="Y50" s="36"/>
      <c r="Z50" s="31"/>
      <c r="AA50" s="36"/>
      <c r="AB50" s="31"/>
      <c r="AC50" s="36"/>
      <c r="AD50" s="31"/>
      <c r="AE50" s="36"/>
      <c r="AF50" s="31"/>
      <c r="AG50" s="36"/>
      <c r="AH50" s="31"/>
      <c r="AI50" s="36"/>
      <c r="AJ50" s="31"/>
      <c r="AK50" s="36"/>
      <c r="AL50" s="31"/>
      <c r="AM50" s="36"/>
      <c r="AN50" s="31"/>
      <c r="AO50" s="36"/>
      <c r="AP50" s="31"/>
      <c r="AQ50" s="36"/>
      <c r="AR50" s="31"/>
      <c r="AS50" s="36"/>
      <c r="AT50" s="31"/>
      <c r="AU50" s="36"/>
      <c r="AV50" s="31"/>
      <c r="AW50" s="36"/>
      <c r="AX50" s="31"/>
      <c r="AY50" s="36"/>
      <c r="AZ50" s="31">
        <f>8.8-AZ49</f>
        <v>1.8000000000000007</v>
      </c>
      <c r="BA50" s="36">
        <f t="shared" si="46"/>
        <v>0</v>
      </c>
      <c r="BB50" s="31">
        <f t="shared" si="46"/>
        <v>1.8000000000000007</v>
      </c>
      <c r="BC50" s="36">
        <f t="shared" si="46"/>
        <v>0</v>
      </c>
    </row>
    <row r="51" spans="2:55" x14ac:dyDescent="0.2">
      <c r="B51" s="31" t="s">
        <v>171</v>
      </c>
      <c r="C51" s="41" t="s">
        <v>35</v>
      </c>
      <c r="D51" s="31" t="s">
        <v>89</v>
      </c>
      <c r="E51" s="31" t="s">
        <v>22</v>
      </c>
      <c r="F51" s="31" t="s">
        <v>90</v>
      </c>
      <c r="G51" s="31"/>
      <c r="H51" s="36" t="s">
        <v>15</v>
      </c>
      <c r="I51" s="36" t="s">
        <v>15</v>
      </c>
      <c r="J51" s="42" t="s">
        <v>15</v>
      </c>
      <c r="K51" s="42" t="s">
        <v>15</v>
      </c>
      <c r="L51" s="36" t="s">
        <v>15</v>
      </c>
      <c r="M51" s="36">
        <v>450000</v>
      </c>
      <c r="N51" s="36" t="s">
        <v>15</v>
      </c>
      <c r="O51" s="36">
        <v>3</v>
      </c>
      <c r="P51" s="31" t="s">
        <v>15</v>
      </c>
      <c r="Q51" s="50" t="s">
        <v>123</v>
      </c>
      <c r="R51" s="31" t="s">
        <v>28</v>
      </c>
      <c r="S51" s="63"/>
      <c r="T51" s="31"/>
      <c r="U51" s="36"/>
      <c r="V51" s="31"/>
      <c r="W51" s="36"/>
      <c r="X51" s="31"/>
      <c r="Y51" s="36"/>
      <c r="Z51" s="31"/>
      <c r="AA51" s="36"/>
      <c r="AB51" s="31"/>
      <c r="AC51" s="36"/>
      <c r="AD51" s="31"/>
      <c r="AE51" s="36"/>
      <c r="AF51" s="31"/>
      <c r="AG51" s="36"/>
      <c r="AH51" s="31"/>
      <c r="AI51" s="36"/>
      <c r="AJ51" s="31"/>
      <c r="AK51" s="36"/>
      <c r="AL51" s="31"/>
      <c r="AM51" s="36"/>
      <c r="AN51" s="31"/>
      <c r="AO51" s="36"/>
      <c r="AP51" s="31"/>
      <c r="AQ51" s="36"/>
      <c r="AR51" s="31"/>
      <c r="AS51" s="36"/>
      <c r="AT51" s="31"/>
      <c r="AU51" s="36"/>
      <c r="AV51" s="31"/>
      <c r="AW51" s="36"/>
      <c r="AX51" s="31"/>
      <c r="AY51" s="36"/>
      <c r="AZ51" s="31"/>
      <c r="BA51" s="36"/>
      <c r="BB51" s="31"/>
      <c r="BC51" s="36"/>
    </row>
    <row r="52" spans="2:55" x14ac:dyDescent="0.2">
      <c r="B52" s="31" t="s">
        <v>171</v>
      </c>
      <c r="C52" s="41" t="s">
        <v>35</v>
      </c>
      <c r="D52" s="31" t="s">
        <v>89</v>
      </c>
      <c r="E52" s="31" t="s">
        <v>22</v>
      </c>
      <c r="F52" s="31" t="s">
        <v>90</v>
      </c>
      <c r="G52" s="31"/>
      <c r="H52" s="36" t="s">
        <v>15</v>
      </c>
      <c r="I52" s="36" t="s">
        <v>15</v>
      </c>
      <c r="J52" s="42" t="s">
        <v>15</v>
      </c>
      <c r="K52" s="53" t="s">
        <v>15</v>
      </c>
      <c r="L52" s="36" t="s">
        <v>15</v>
      </c>
      <c r="M52" s="36">
        <v>600000</v>
      </c>
      <c r="N52" s="36" t="s">
        <v>15</v>
      </c>
      <c r="O52" s="36">
        <v>4</v>
      </c>
      <c r="P52" s="31" t="s">
        <v>15</v>
      </c>
      <c r="Q52" s="50" t="s">
        <v>123</v>
      </c>
      <c r="R52" s="31" t="s">
        <v>28</v>
      </c>
      <c r="S52" s="63"/>
      <c r="T52" s="31"/>
      <c r="U52" s="36"/>
      <c r="V52" s="31"/>
      <c r="W52" s="36"/>
      <c r="X52" s="31"/>
      <c r="Y52" s="36"/>
      <c r="Z52" s="31"/>
      <c r="AA52" s="36"/>
      <c r="AB52" s="31"/>
      <c r="AC52" s="36"/>
      <c r="AD52" s="31"/>
      <c r="AE52" s="36"/>
      <c r="AF52" s="31"/>
      <c r="AG52" s="36"/>
      <c r="AH52" s="31"/>
      <c r="AI52" s="36"/>
      <c r="AJ52" s="31"/>
      <c r="AK52" s="36"/>
      <c r="AL52" s="31"/>
      <c r="AM52" s="36"/>
      <c r="AN52" s="31"/>
      <c r="AO52" s="36"/>
      <c r="AP52" s="31"/>
      <c r="AQ52" s="36"/>
      <c r="AR52" s="31"/>
      <c r="AS52" s="36"/>
      <c r="AT52" s="31"/>
      <c r="AU52" s="36"/>
      <c r="AV52" s="31"/>
      <c r="AW52" s="36"/>
      <c r="AX52" s="31"/>
      <c r="AY52" s="36"/>
      <c r="AZ52" s="31"/>
      <c r="BA52" s="36"/>
      <c r="BB52" s="31"/>
      <c r="BC52" s="36"/>
    </row>
    <row r="53" spans="2:55" ht="36" x14ac:dyDescent="0.2">
      <c r="B53" s="31" t="s">
        <v>171</v>
      </c>
      <c r="C53" s="41" t="s">
        <v>37</v>
      </c>
      <c r="D53" s="31" t="s">
        <v>23</v>
      </c>
      <c r="E53" s="31" t="s">
        <v>32</v>
      </c>
      <c r="F53" s="41" t="s">
        <v>98</v>
      </c>
      <c r="G53" s="31"/>
      <c r="H53" s="36" t="s">
        <v>15</v>
      </c>
      <c r="I53" s="36">
        <v>150000</v>
      </c>
      <c r="J53" s="42" t="s">
        <v>15</v>
      </c>
      <c r="K53" s="53">
        <v>1.3140000000000001</v>
      </c>
      <c r="L53" s="36" t="s">
        <v>15</v>
      </c>
      <c r="M53" s="36">
        <v>150000</v>
      </c>
      <c r="N53" s="36" t="s">
        <v>15</v>
      </c>
      <c r="O53" s="36">
        <v>1</v>
      </c>
      <c r="P53" s="31">
        <v>2018</v>
      </c>
      <c r="Q53" s="50" t="s">
        <v>126</v>
      </c>
      <c r="R53" s="31" t="s">
        <v>28</v>
      </c>
      <c r="S53" s="63"/>
      <c r="T53" s="31"/>
      <c r="U53" s="36"/>
      <c r="V53" s="31"/>
      <c r="W53" s="36"/>
      <c r="X53" s="31"/>
      <c r="Y53" s="36"/>
      <c r="Z53" s="31"/>
      <c r="AA53" s="36"/>
      <c r="AB53" s="31"/>
      <c r="AC53" s="36"/>
      <c r="AD53" s="31"/>
      <c r="AE53" s="36"/>
      <c r="AF53" s="31"/>
      <c r="AG53" s="36"/>
      <c r="AH53" s="31"/>
      <c r="AI53" s="36"/>
      <c r="AJ53" s="31"/>
      <c r="AK53" s="36"/>
      <c r="AL53" s="31"/>
      <c r="AM53" s="36"/>
      <c r="AN53" s="31"/>
      <c r="AO53" s="36"/>
      <c r="AP53" s="31"/>
      <c r="AQ53" s="36"/>
      <c r="AR53" s="31"/>
      <c r="AS53" s="36"/>
      <c r="AT53" s="108">
        <v>1.3</v>
      </c>
      <c r="AU53" s="109">
        <v>150000</v>
      </c>
      <c r="AV53" s="31">
        <v>1.3</v>
      </c>
      <c r="AW53" s="36">
        <v>150000</v>
      </c>
      <c r="AX53" s="31">
        <v>1.3</v>
      </c>
      <c r="AY53" s="36">
        <v>150000</v>
      </c>
      <c r="AZ53" s="31">
        <v>1.3</v>
      </c>
      <c r="BA53" s="36">
        <v>150000</v>
      </c>
      <c r="BB53" s="31">
        <v>1.3</v>
      </c>
      <c r="BC53" s="36">
        <v>150000</v>
      </c>
    </row>
    <row r="54" spans="2:55" x14ac:dyDescent="0.2">
      <c r="B54" s="31" t="s">
        <v>171</v>
      </c>
      <c r="C54" s="41" t="s">
        <v>37</v>
      </c>
      <c r="D54" s="31" t="s">
        <v>23</v>
      </c>
      <c r="E54" s="31" t="s">
        <v>22</v>
      </c>
      <c r="F54" s="31" t="s">
        <v>21</v>
      </c>
      <c r="G54" s="31"/>
      <c r="H54" s="36" t="s">
        <v>15</v>
      </c>
      <c r="I54" s="36">
        <v>225000</v>
      </c>
      <c r="J54" s="42" t="s">
        <v>15</v>
      </c>
      <c r="K54" s="39">
        <v>2</v>
      </c>
      <c r="L54" s="36" t="s">
        <v>15</v>
      </c>
      <c r="M54" s="36">
        <v>300000</v>
      </c>
      <c r="N54" s="36" t="s">
        <v>15</v>
      </c>
      <c r="O54" s="36">
        <v>2</v>
      </c>
      <c r="P54" s="31">
        <v>2021</v>
      </c>
      <c r="Q54" s="50" t="s">
        <v>126</v>
      </c>
      <c r="R54" s="31" t="s">
        <v>28</v>
      </c>
      <c r="S54" s="63"/>
      <c r="T54" s="31"/>
      <c r="U54" s="36"/>
      <c r="V54" s="31"/>
      <c r="W54" s="36"/>
      <c r="X54" s="31"/>
      <c r="Y54" s="36"/>
      <c r="Z54" s="31"/>
      <c r="AA54" s="36"/>
      <c r="AB54" s="31"/>
      <c r="AC54" s="36"/>
      <c r="AD54" s="31"/>
      <c r="AE54" s="36"/>
      <c r="AF54" s="31"/>
      <c r="AG54" s="36"/>
      <c r="AH54" s="31"/>
      <c r="AI54" s="36"/>
      <c r="AJ54" s="31"/>
      <c r="AK54" s="36"/>
      <c r="AL54" s="31"/>
      <c r="AM54" s="36"/>
      <c r="AN54" s="31"/>
      <c r="AO54" s="36"/>
      <c r="AP54" s="31"/>
      <c r="AQ54" s="36"/>
      <c r="AR54" s="31"/>
      <c r="AS54" s="36"/>
      <c r="AT54" s="31"/>
      <c r="AU54" s="36"/>
      <c r="AV54" s="31"/>
      <c r="AW54" s="36"/>
      <c r="AX54" s="31"/>
      <c r="AY54" s="36"/>
      <c r="AZ54" s="53">
        <f>K54-AZ53</f>
        <v>0.7</v>
      </c>
      <c r="BA54" s="36">
        <f>M54-BA53</f>
        <v>150000</v>
      </c>
      <c r="BB54" s="53">
        <f>AZ54</f>
        <v>0.7</v>
      </c>
      <c r="BC54" s="36">
        <f>BA54</f>
        <v>150000</v>
      </c>
    </row>
    <row r="55" spans="2:55" ht="36" x14ac:dyDescent="0.2">
      <c r="B55" s="31" t="s">
        <v>171</v>
      </c>
      <c r="C55" s="41" t="s">
        <v>37</v>
      </c>
      <c r="D55" s="31" t="s">
        <v>10</v>
      </c>
      <c r="E55" s="31" t="s">
        <v>32</v>
      </c>
      <c r="F55" s="41" t="s">
        <v>98</v>
      </c>
      <c r="G55" s="31"/>
      <c r="H55" s="36" t="s">
        <v>15</v>
      </c>
      <c r="I55" s="36">
        <v>150000</v>
      </c>
      <c r="J55" s="42" t="s">
        <v>15</v>
      </c>
      <c r="K55" s="53">
        <v>1.3140000000000001</v>
      </c>
      <c r="L55" s="36" t="s">
        <v>15</v>
      </c>
      <c r="M55" s="36">
        <v>150000</v>
      </c>
      <c r="N55" s="36" t="s">
        <v>15</v>
      </c>
      <c r="O55" s="36">
        <v>1</v>
      </c>
      <c r="P55" s="31">
        <v>2017</v>
      </c>
      <c r="Q55" s="50" t="s">
        <v>123</v>
      </c>
      <c r="R55" s="31" t="s">
        <v>28</v>
      </c>
      <c r="S55" s="63"/>
      <c r="T55" s="31"/>
      <c r="U55" s="36"/>
      <c r="V55" s="31"/>
      <c r="W55" s="36"/>
      <c r="X55" s="31"/>
      <c r="Y55" s="36"/>
      <c r="Z55" s="31"/>
      <c r="AA55" s="36"/>
      <c r="AB55" s="31"/>
      <c r="AC55" s="36"/>
      <c r="AD55" s="31"/>
      <c r="AE55" s="36"/>
      <c r="AF55" s="31"/>
      <c r="AG55" s="36"/>
      <c r="AH55" s="31"/>
      <c r="AI55" s="36"/>
      <c r="AJ55" s="31"/>
      <c r="AK55" s="36"/>
      <c r="AL55" s="31"/>
      <c r="AM55" s="36"/>
      <c r="AN55" s="31"/>
      <c r="AO55" s="36"/>
      <c r="AP55" s="31"/>
      <c r="AQ55" s="36"/>
      <c r="AR55" s="108">
        <v>1.3</v>
      </c>
      <c r="AS55" s="109">
        <v>150000</v>
      </c>
      <c r="AT55" s="31">
        <v>1.3</v>
      </c>
      <c r="AU55" s="36">
        <v>150000</v>
      </c>
      <c r="AV55" s="31">
        <v>1.3</v>
      </c>
      <c r="AW55" s="36">
        <v>150000</v>
      </c>
      <c r="AX55" s="31">
        <v>1.3</v>
      </c>
      <c r="AY55" s="36">
        <v>150000</v>
      </c>
      <c r="AZ55" s="31">
        <v>1.3</v>
      </c>
      <c r="BA55" s="36">
        <v>150000</v>
      </c>
      <c r="BB55" s="31">
        <v>1.3</v>
      </c>
      <c r="BC55" s="36">
        <v>150000</v>
      </c>
    </row>
    <row r="56" spans="2:55" x14ac:dyDescent="0.2">
      <c r="B56" s="31" t="s">
        <v>171</v>
      </c>
      <c r="C56" s="41" t="s">
        <v>37</v>
      </c>
      <c r="D56" s="31" t="s">
        <v>10</v>
      </c>
      <c r="E56" s="31" t="s">
        <v>22</v>
      </c>
      <c r="F56" s="31" t="s">
        <v>21</v>
      </c>
      <c r="G56" s="31"/>
      <c r="H56" s="36" t="s">
        <v>15</v>
      </c>
      <c r="I56" s="36">
        <v>225000</v>
      </c>
      <c r="J56" s="42" t="s">
        <v>15</v>
      </c>
      <c r="K56" s="39">
        <v>2</v>
      </c>
      <c r="L56" s="36" t="s">
        <v>15</v>
      </c>
      <c r="M56" s="36">
        <v>300000</v>
      </c>
      <c r="N56" s="36" t="s">
        <v>15</v>
      </c>
      <c r="O56" s="36">
        <v>2</v>
      </c>
      <c r="P56" s="31">
        <v>2020</v>
      </c>
      <c r="Q56" s="50" t="s">
        <v>123</v>
      </c>
      <c r="R56" s="31" t="s">
        <v>28</v>
      </c>
      <c r="S56" s="63"/>
      <c r="T56" s="31"/>
      <c r="U56" s="36"/>
      <c r="V56" s="31"/>
      <c r="W56" s="36"/>
      <c r="X56" s="31"/>
      <c r="Y56" s="36"/>
      <c r="Z56" s="31"/>
      <c r="AA56" s="36"/>
      <c r="AB56" s="31"/>
      <c r="AC56" s="36"/>
      <c r="AD56" s="31"/>
      <c r="AE56" s="36"/>
      <c r="AF56" s="31"/>
      <c r="AG56" s="36"/>
      <c r="AH56" s="31"/>
      <c r="AI56" s="36"/>
      <c r="AJ56" s="31"/>
      <c r="AK56" s="36"/>
      <c r="AL56" s="31"/>
      <c r="AM56" s="36"/>
      <c r="AN56" s="31"/>
      <c r="AO56" s="36"/>
      <c r="AP56" s="31"/>
      <c r="AQ56" s="36"/>
      <c r="AR56" s="31"/>
      <c r="AS56" s="36"/>
      <c r="AT56" s="31"/>
      <c r="AU56" s="36"/>
      <c r="AV56" s="31"/>
      <c r="AW56" s="36"/>
      <c r="AX56" s="53">
        <f>K56-AX55</f>
        <v>0.7</v>
      </c>
      <c r="AY56" s="36">
        <f>M56-AY55</f>
        <v>150000</v>
      </c>
      <c r="AZ56" s="53">
        <f t="shared" ref="AZ56:BC61" si="49">AX56</f>
        <v>0.7</v>
      </c>
      <c r="BA56" s="36">
        <f t="shared" si="49"/>
        <v>150000</v>
      </c>
      <c r="BB56" s="53">
        <f t="shared" si="49"/>
        <v>0.7</v>
      </c>
      <c r="BC56" s="36">
        <f t="shared" si="49"/>
        <v>150000</v>
      </c>
    </row>
    <row r="57" spans="2:55" x14ac:dyDescent="0.2">
      <c r="B57" s="17" t="s">
        <v>172</v>
      </c>
      <c r="C57" s="21" t="s">
        <v>82</v>
      </c>
      <c r="D57" s="17" t="s">
        <v>83</v>
      </c>
      <c r="E57" s="17" t="s">
        <v>26</v>
      </c>
      <c r="F57" s="17">
        <v>2011</v>
      </c>
      <c r="G57" s="17"/>
      <c r="H57" s="18" t="s">
        <v>15</v>
      </c>
      <c r="I57" s="18" t="s">
        <v>15</v>
      </c>
      <c r="J57" s="43">
        <v>0.5</v>
      </c>
      <c r="K57" s="45" t="s">
        <v>15</v>
      </c>
      <c r="L57" s="18">
        <v>20000</v>
      </c>
      <c r="M57" s="18" t="s">
        <v>15</v>
      </c>
      <c r="N57" s="18">
        <v>1</v>
      </c>
      <c r="O57" s="18" t="s">
        <v>15</v>
      </c>
      <c r="P57" s="17" t="s">
        <v>15</v>
      </c>
      <c r="Q57" s="20" t="s">
        <v>123</v>
      </c>
      <c r="R57" s="17" t="s">
        <v>34</v>
      </c>
      <c r="S57" s="60" t="s">
        <v>115</v>
      </c>
      <c r="T57" s="17"/>
      <c r="U57" s="18"/>
      <c r="V57" s="17"/>
      <c r="W57" s="18"/>
      <c r="X57" s="17"/>
      <c r="Y57" s="18"/>
      <c r="Z57" s="17"/>
      <c r="AA57" s="18"/>
      <c r="AB57" s="17"/>
      <c r="AC57" s="18"/>
      <c r="AD57" s="17"/>
      <c r="AE57" s="18"/>
      <c r="AF57" s="17">
        <v>0.5</v>
      </c>
      <c r="AG57" s="18">
        <v>20000</v>
      </c>
      <c r="AH57" s="17">
        <f t="shared" ref="AH57:AQ58" si="50">AF57</f>
        <v>0.5</v>
      </c>
      <c r="AI57" s="18">
        <f t="shared" si="50"/>
        <v>20000</v>
      </c>
      <c r="AJ57" s="17">
        <f t="shared" si="50"/>
        <v>0.5</v>
      </c>
      <c r="AK57" s="18">
        <f t="shared" si="50"/>
        <v>20000</v>
      </c>
      <c r="AL57" s="17">
        <f t="shared" si="50"/>
        <v>0.5</v>
      </c>
      <c r="AM57" s="18">
        <f t="shared" si="50"/>
        <v>20000</v>
      </c>
      <c r="AN57" s="17">
        <f t="shared" si="50"/>
        <v>0.5</v>
      </c>
      <c r="AO57" s="18">
        <f t="shared" si="50"/>
        <v>20000</v>
      </c>
      <c r="AP57" s="17">
        <f t="shared" si="50"/>
        <v>0.5</v>
      </c>
      <c r="AQ57" s="18">
        <f t="shared" si="50"/>
        <v>20000</v>
      </c>
      <c r="AR57" s="17">
        <f t="shared" ref="AR57:AY58" si="51">AP57</f>
        <v>0.5</v>
      </c>
      <c r="AS57" s="18">
        <f t="shared" si="51"/>
        <v>20000</v>
      </c>
      <c r="AT57" s="17">
        <f t="shared" si="51"/>
        <v>0.5</v>
      </c>
      <c r="AU57" s="18">
        <f t="shared" si="51"/>
        <v>20000</v>
      </c>
      <c r="AV57" s="17">
        <f t="shared" si="51"/>
        <v>0.5</v>
      </c>
      <c r="AW57" s="18">
        <f t="shared" si="51"/>
        <v>20000</v>
      </c>
      <c r="AX57" s="17">
        <f t="shared" si="51"/>
        <v>0.5</v>
      </c>
      <c r="AY57" s="18">
        <f t="shared" si="51"/>
        <v>20000</v>
      </c>
      <c r="AZ57" s="17">
        <f t="shared" si="49"/>
        <v>0.5</v>
      </c>
      <c r="BA57" s="18">
        <f t="shared" si="49"/>
        <v>20000</v>
      </c>
      <c r="BB57" s="17">
        <f t="shared" si="49"/>
        <v>0.5</v>
      </c>
      <c r="BC57" s="18">
        <f t="shared" si="49"/>
        <v>20000</v>
      </c>
    </row>
    <row r="58" spans="2:55" x14ac:dyDescent="0.2">
      <c r="B58" s="31" t="s">
        <v>172</v>
      </c>
      <c r="C58" s="41" t="s">
        <v>93</v>
      </c>
      <c r="D58" s="31" t="s">
        <v>94</v>
      </c>
      <c r="E58" s="31" t="s">
        <v>26</v>
      </c>
      <c r="F58" s="31">
        <v>2011</v>
      </c>
      <c r="G58" s="31"/>
      <c r="H58" s="36" t="s">
        <v>15</v>
      </c>
      <c r="I58" s="36" t="s">
        <v>15</v>
      </c>
      <c r="J58" s="42">
        <v>0.15</v>
      </c>
      <c r="K58" s="42" t="s">
        <v>15</v>
      </c>
      <c r="L58" s="36">
        <v>6500</v>
      </c>
      <c r="M58" s="36" t="s">
        <v>15</v>
      </c>
      <c r="N58" s="36" t="s">
        <v>15</v>
      </c>
      <c r="O58" s="36" t="s">
        <v>15</v>
      </c>
      <c r="P58" s="31" t="s">
        <v>15</v>
      </c>
      <c r="Q58" s="50" t="s">
        <v>123</v>
      </c>
      <c r="R58" s="31" t="s">
        <v>34</v>
      </c>
      <c r="S58" s="63" t="s">
        <v>115</v>
      </c>
      <c r="T58" s="31"/>
      <c r="U58" s="36"/>
      <c r="V58" s="31"/>
      <c r="W58" s="36"/>
      <c r="X58" s="31"/>
      <c r="Y58" s="36"/>
      <c r="Z58" s="31"/>
      <c r="AA58" s="36"/>
      <c r="AB58" s="31"/>
      <c r="AC58" s="36"/>
      <c r="AD58" s="31"/>
      <c r="AE58" s="36"/>
      <c r="AF58" s="31">
        <v>0.15</v>
      </c>
      <c r="AG58" s="36">
        <v>6250</v>
      </c>
      <c r="AH58" s="31">
        <f t="shared" si="50"/>
        <v>0.15</v>
      </c>
      <c r="AI58" s="36">
        <f t="shared" si="50"/>
        <v>6250</v>
      </c>
      <c r="AJ58" s="31">
        <f t="shared" si="50"/>
        <v>0.15</v>
      </c>
      <c r="AK58" s="36">
        <f t="shared" si="50"/>
        <v>6250</v>
      </c>
      <c r="AL58" s="31">
        <f t="shared" si="50"/>
        <v>0.15</v>
      </c>
      <c r="AM58" s="123">
        <v>6500</v>
      </c>
      <c r="AN58" s="31">
        <f>AL58</f>
        <v>0.15</v>
      </c>
      <c r="AO58" s="36">
        <f t="shared" si="50"/>
        <v>6500</v>
      </c>
      <c r="AP58" s="31">
        <f t="shared" si="50"/>
        <v>0.15</v>
      </c>
      <c r="AQ58" s="36">
        <f t="shared" si="50"/>
        <v>6500</v>
      </c>
      <c r="AR58" s="31">
        <f t="shared" si="51"/>
        <v>0.15</v>
      </c>
      <c r="AS58" s="36">
        <f t="shared" si="51"/>
        <v>6500</v>
      </c>
      <c r="AT58" s="31">
        <f t="shared" si="51"/>
        <v>0.15</v>
      </c>
      <c r="AU58" s="36">
        <f t="shared" si="51"/>
        <v>6500</v>
      </c>
      <c r="AV58" s="31">
        <f t="shared" si="51"/>
        <v>0.15</v>
      </c>
      <c r="AW58" s="36">
        <f t="shared" si="51"/>
        <v>6500</v>
      </c>
      <c r="AX58" s="31">
        <f t="shared" si="51"/>
        <v>0.15</v>
      </c>
      <c r="AY58" s="36">
        <f t="shared" si="51"/>
        <v>6500</v>
      </c>
      <c r="AZ58" s="31">
        <f t="shared" si="49"/>
        <v>0.15</v>
      </c>
      <c r="BA58" s="36">
        <f t="shared" si="49"/>
        <v>6500</v>
      </c>
      <c r="BB58" s="31">
        <f t="shared" si="49"/>
        <v>0.15</v>
      </c>
      <c r="BC58" s="36">
        <f t="shared" si="49"/>
        <v>6500</v>
      </c>
    </row>
    <row r="59" spans="2:55" ht="36" x14ac:dyDescent="0.2">
      <c r="B59" s="31" t="s">
        <v>172</v>
      </c>
      <c r="C59" s="41" t="s">
        <v>93</v>
      </c>
      <c r="D59" s="31" t="s">
        <v>91</v>
      </c>
      <c r="E59" s="31" t="s">
        <v>32</v>
      </c>
      <c r="F59" s="41" t="s">
        <v>98</v>
      </c>
      <c r="G59" s="31"/>
      <c r="H59" s="36" t="s">
        <v>15</v>
      </c>
      <c r="I59" s="36" t="s">
        <v>15</v>
      </c>
      <c r="J59" s="42" t="s">
        <v>15</v>
      </c>
      <c r="K59" s="42">
        <v>0.3</v>
      </c>
      <c r="L59" s="36" t="s">
        <v>15</v>
      </c>
      <c r="M59" s="36">
        <v>30000</v>
      </c>
      <c r="N59" s="36" t="s">
        <v>15</v>
      </c>
      <c r="O59" s="36" t="s">
        <v>15</v>
      </c>
      <c r="P59" s="31">
        <v>2014</v>
      </c>
      <c r="Q59" s="50" t="s">
        <v>123</v>
      </c>
      <c r="R59" s="31" t="s">
        <v>34</v>
      </c>
      <c r="S59" s="63" t="s">
        <v>115</v>
      </c>
      <c r="T59" s="31"/>
      <c r="U59" s="36"/>
      <c r="V59" s="31"/>
      <c r="W59" s="36"/>
      <c r="X59" s="31"/>
      <c r="Y59" s="36"/>
      <c r="Z59" s="31"/>
      <c r="AA59" s="36"/>
      <c r="AB59" s="31"/>
      <c r="AC59" s="36"/>
      <c r="AD59" s="31"/>
      <c r="AE59" s="36"/>
      <c r="AF59" s="31"/>
      <c r="AG59" s="36"/>
      <c r="AH59" s="31"/>
      <c r="AI59" s="36"/>
      <c r="AJ59" s="31"/>
      <c r="AK59" s="36"/>
      <c r="AL59" s="111">
        <v>0.3</v>
      </c>
      <c r="AM59" s="123">
        <v>30000</v>
      </c>
      <c r="AN59" s="31">
        <f t="shared" ref="AN59:AY59" si="52">AL59</f>
        <v>0.3</v>
      </c>
      <c r="AO59" s="36">
        <f t="shared" si="52"/>
        <v>30000</v>
      </c>
      <c r="AP59" s="31">
        <f t="shared" si="52"/>
        <v>0.3</v>
      </c>
      <c r="AQ59" s="36">
        <f t="shared" si="52"/>
        <v>30000</v>
      </c>
      <c r="AR59" s="31">
        <f t="shared" si="52"/>
        <v>0.3</v>
      </c>
      <c r="AS59" s="36">
        <f t="shared" si="52"/>
        <v>30000</v>
      </c>
      <c r="AT59" s="31">
        <f t="shared" si="52"/>
        <v>0.3</v>
      </c>
      <c r="AU59" s="36">
        <f t="shared" si="52"/>
        <v>30000</v>
      </c>
      <c r="AV59" s="31">
        <f t="shared" si="52"/>
        <v>0.3</v>
      </c>
      <c r="AW59" s="36">
        <f t="shared" si="52"/>
        <v>30000</v>
      </c>
      <c r="AX59" s="31">
        <f t="shared" si="52"/>
        <v>0.3</v>
      </c>
      <c r="AY59" s="36">
        <f t="shared" si="52"/>
        <v>30000</v>
      </c>
      <c r="AZ59" s="31">
        <f t="shared" si="49"/>
        <v>0.3</v>
      </c>
      <c r="BA59" s="36">
        <f t="shared" si="49"/>
        <v>30000</v>
      </c>
      <c r="BB59" s="31">
        <f t="shared" si="49"/>
        <v>0.3</v>
      </c>
      <c r="BC59" s="36">
        <f t="shared" si="49"/>
        <v>30000</v>
      </c>
    </row>
    <row r="60" spans="2:55" x14ac:dyDescent="0.2">
      <c r="B60" s="31" t="s">
        <v>172</v>
      </c>
      <c r="C60" s="41" t="s">
        <v>146</v>
      </c>
      <c r="D60" s="31" t="s">
        <v>147</v>
      </c>
      <c r="E60" s="31" t="s">
        <v>32</v>
      </c>
      <c r="F60" s="31" t="s">
        <v>21</v>
      </c>
      <c r="G60" s="31"/>
      <c r="H60" s="36" t="s">
        <v>15</v>
      </c>
      <c r="I60" s="36" t="s">
        <v>15</v>
      </c>
      <c r="J60" s="42" t="s">
        <v>15</v>
      </c>
      <c r="K60" s="42">
        <v>0.5</v>
      </c>
      <c r="L60" s="36" t="s">
        <v>15</v>
      </c>
      <c r="M60" s="36">
        <v>20000</v>
      </c>
      <c r="N60" s="36" t="s">
        <v>15</v>
      </c>
      <c r="O60" s="36">
        <v>1</v>
      </c>
      <c r="P60" s="31">
        <v>2015</v>
      </c>
      <c r="Q60" s="50" t="s">
        <v>123</v>
      </c>
      <c r="R60" s="31" t="s">
        <v>34</v>
      </c>
      <c r="S60" s="63" t="s">
        <v>115</v>
      </c>
      <c r="T60" s="31"/>
      <c r="U60" s="36"/>
      <c r="V60" s="31"/>
      <c r="W60" s="36"/>
      <c r="X60" s="31"/>
      <c r="Y60" s="36"/>
      <c r="Z60" s="31"/>
      <c r="AA60" s="36"/>
      <c r="AB60" s="31"/>
      <c r="AC60" s="36"/>
      <c r="AD60" s="31"/>
      <c r="AE60" s="36"/>
      <c r="AF60" s="31"/>
      <c r="AG60" s="36"/>
      <c r="AH60" s="31"/>
      <c r="AI60" s="36"/>
      <c r="AJ60" s="31"/>
      <c r="AK60" s="36"/>
      <c r="AL60" s="31"/>
      <c r="AM60" s="36"/>
      <c r="AN60" s="31">
        <v>0.5</v>
      </c>
      <c r="AO60" s="36">
        <v>20000</v>
      </c>
      <c r="AP60" s="31">
        <f t="shared" ref="AP60:AY61" si="53">AN60</f>
        <v>0.5</v>
      </c>
      <c r="AQ60" s="36">
        <f t="shared" si="53"/>
        <v>20000</v>
      </c>
      <c r="AR60" s="31">
        <f t="shared" si="53"/>
        <v>0.5</v>
      </c>
      <c r="AS60" s="36">
        <f t="shared" si="53"/>
        <v>20000</v>
      </c>
      <c r="AT60" s="31">
        <f t="shared" si="53"/>
        <v>0.5</v>
      </c>
      <c r="AU60" s="36">
        <f t="shared" si="53"/>
        <v>20000</v>
      </c>
      <c r="AV60" s="31">
        <f t="shared" si="53"/>
        <v>0.5</v>
      </c>
      <c r="AW60" s="36">
        <f t="shared" si="53"/>
        <v>20000</v>
      </c>
      <c r="AX60" s="31">
        <f t="shared" si="53"/>
        <v>0.5</v>
      </c>
      <c r="AY60" s="36">
        <f t="shared" si="53"/>
        <v>20000</v>
      </c>
      <c r="AZ60" s="31">
        <f t="shared" si="49"/>
        <v>0.5</v>
      </c>
      <c r="BA60" s="36">
        <f t="shared" si="49"/>
        <v>20000</v>
      </c>
      <c r="BB60" s="31">
        <f t="shared" si="49"/>
        <v>0.5</v>
      </c>
      <c r="BC60" s="36">
        <f t="shared" si="49"/>
        <v>20000</v>
      </c>
    </row>
    <row r="61" spans="2:55" x14ac:dyDescent="0.2">
      <c r="B61" s="22" t="s">
        <v>172</v>
      </c>
      <c r="C61" s="73" t="s">
        <v>93</v>
      </c>
      <c r="D61" s="22" t="s">
        <v>148</v>
      </c>
      <c r="E61" s="22" t="s">
        <v>32</v>
      </c>
      <c r="F61" s="22" t="s">
        <v>21</v>
      </c>
      <c r="G61" s="22"/>
      <c r="H61" s="23" t="s">
        <v>15</v>
      </c>
      <c r="I61" s="23" t="s">
        <v>15</v>
      </c>
      <c r="J61" s="40" t="s">
        <v>15</v>
      </c>
      <c r="K61" s="40">
        <v>0.3</v>
      </c>
      <c r="L61" s="23" t="s">
        <v>15</v>
      </c>
      <c r="M61" s="23">
        <v>30000</v>
      </c>
      <c r="N61" s="23" t="s">
        <v>15</v>
      </c>
      <c r="O61" s="23" t="s">
        <v>15</v>
      </c>
      <c r="P61" s="22">
        <v>2016</v>
      </c>
      <c r="Q61" s="25" t="s">
        <v>126</v>
      </c>
      <c r="R61" s="22" t="s">
        <v>34</v>
      </c>
      <c r="S61" s="61" t="s">
        <v>115</v>
      </c>
      <c r="T61" s="22"/>
      <c r="U61" s="23"/>
      <c r="V61" s="22"/>
      <c r="W61" s="23"/>
      <c r="X61" s="22"/>
      <c r="Y61" s="23"/>
      <c r="Z61" s="22"/>
      <c r="AA61" s="23"/>
      <c r="AB61" s="22"/>
      <c r="AC61" s="23"/>
      <c r="AD61" s="22"/>
      <c r="AE61" s="23"/>
      <c r="AF61" s="22"/>
      <c r="AG61" s="23"/>
      <c r="AH61" s="22"/>
      <c r="AI61" s="23"/>
      <c r="AJ61" s="22"/>
      <c r="AK61" s="23"/>
      <c r="AL61" s="22"/>
      <c r="AM61" s="23"/>
      <c r="AN61" s="22"/>
      <c r="AO61" s="23"/>
      <c r="AP61" s="22">
        <v>0.3</v>
      </c>
      <c r="AQ61" s="23">
        <v>30000</v>
      </c>
      <c r="AR61" s="22">
        <f>AP61</f>
        <v>0.3</v>
      </c>
      <c r="AS61" s="23">
        <f>AQ61</f>
        <v>30000</v>
      </c>
      <c r="AT61" s="22">
        <f t="shared" si="53"/>
        <v>0.3</v>
      </c>
      <c r="AU61" s="23">
        <f t="shared" si="53"/>
        <v>30000</v>
      </c>
      <c r="AV61" s="22">
        <f t="shared" si="53"/>
        <v>0.3</v>
      </c>
      <c r="AW61" s="23">
        <f t="shared" si="53"/>
        <v>30000</v>
      </c>
      <c r="AX61" s="22">
        <f t="shared" si="53"/>
        <v>0.3</v>
      </c>
      <c r="AY61" s="23">
        <f t="shared" si="53"/>
        <v>30000</v>
      </c>
      <c r="AZ61" s="22">
        <f t="shared" si="49"/>
        <v>0.3</v>
      </c>
      <c r="BA61" s="23">
        <f t="shared" si="49"/>
        <v>30000</v>
      </c>
      <c r="BB61" s="22">
        <f t="shared" si="49"/>
        <v>0.3</v>
      </c>
      <c r="BC61" s="23">
        <f t="shared" si="49"/>
        <v>30000</v>
      </c>
    </row>
    <row r="62" spans="2:55" x14ac:dyDescent="0.2">
      <c r="B62" s="17" t="s">
        <v>142</v>
      </c>
      <c r="C62" s="21" t="s">
        <v>39</v>
      </c>
      <c r="D62" s="17" t="s">
        <v>41</v>
      </c>
      <c r="E62" s="17" t="s">
        <v>26</v>
      </c>
      <c r="F62" s="17">
        <v>1994</v>
      </c>
      <c r="G62" s="17"/>
      <c r="H62" s="18">
        <v>700000</v>
      </c>
      <c r="I62" s="18" t="s">
        <v>15</v>
      </c>
      <c r="J62" s="43">
        <v>6.2</v>
      </c>
      <c r="K62" s="45" t="s">
        <v>15</v>
      </c>
      <c r="L62" s="18">
        <v>255000</v>
      </c>
      <c r="M62" s="18">
        <v>395000</v>
      </c>
      <c r="N62" s="18">
        <v>3</v>
      </c>
      <c r="O62" s="18">
        <v>4</v>
      </c>
      <c r="P62" s="17" t="s">
        <v>15</v>
      </c>
      <c r="Q62" s="20" t="s">
        <v>123</v>
      </c>
      <c r="R62" s="17" t="s">
        <v>34</v>
      </c>
      <c r="S62" s="60"/>
      <c r="T62" s="17">
        <v>5</v>
      </c>
      <c r="U62" s="18">
        <v>255000</v>
      </c>
      <c r="V62" s="17">
        <v>5</v>
      </c>
      <c r="W62" s="18">
        <v>255000</v>
      </c>
      <c r="X62" s="17">
        <v>5</v>
      </c>
      <c r="Y62" s="18">
        <v>255000</v>
      </c>
      <c r="Z62" s="17">
        <v>5</v>
      </c>
      <c r="AA62" s="18">
        <v>255000</v>
      </c>
      <c r="AB62" s="17">
        <v>5</v>
      </c>
      <c r="AC62" s="18">
        <v>255000</v>
      </c>
      <c r="AD62" s="17">
        <v>5</v>
      </c>
      <c r="AE62" s="18">
        <v>255000</v>
      </c>
      <c r="AF62" s="106">
        <v>6.2</v>
      </c>
      <c r="AG62" s="18">
        <v>255000</v>
      </c>
      <c r="AH62" s="17">
        <v>6.2</v>
      </c>
      <c r="AI62" s="18">
        <v>255000</v>
      </c>
      <c r="AJ62" s="17">
        <v>6.2</v>
      </c>
      <c r="AK62" s="18">
        <v>255000</v>
      </c>
      <c r="AL62" s="17">
        <v>6.2</v>
      </c>
      <c r="AM62" s="18">
        <v>255000</v>
      </c>
      <c r="AN62" s="17">
        <v>6.2</v>
      </c>
      <c r="AO62" s="18">
        <v>255000</v>
      </c>
      <c r="AP62" s="17">
        <v>6.2</v>
      </c>
      <c r="AQ62" s="18">
        <v>255000</v>
      </c>
      <c r="AR62" s="17">
        <v>6.2</v>
      </c>
      <c r="AS62" s="18">
        <v>255000</v>
      </c>
      <c r="AT62" s="17">
        <v>6.2</v>
      </c>
      <c r="AU62" s="18">
        <v>255000</v>
      </c>
      <c r="AV62" s="17">
        <v>6.2</v>
      </c>
      <c r="AW62" s="18">
        <v>255000</v>
      </c>
      <c r="AX62" s="17">
        <v>6.2</v>
      </c>
      <c r="AY62" s="18">
        <v>255000</v>
      </c>
      <c r="AZ62" s="17">
        <v>6.2</v>
      </c>
      <c r="BA62" s="18">
        <v>255000</v>
      </c>
      <c r="BB62" s="17">
        <v>6.2</v>
      </c>
      <c r="BC62" s="18">
        <v>255000</v>
      </c>
    </row>
    <row r="63" spans="2:55" x14ac:dyDescent="0.2">
      <c r="B63" s="31" t="s">
        <v>142</v>
      </c>
      <c r="C63" s="41" t="s">
        <v>40</v>
      </c>
      <c r="D63" s="31" t="s">
        <v>42</v>
      </c>
      <c r="E63" s="31" t="s">
        <v>26</v>
      </c>
      <c r="F63" s="31">
        <v>2006</v>
      </c>
      <c r="G63" s="31"/>
      <c r="H63" s="36">
        <v>680000</v>
      </c>
      <c r="I63" s="36" t="s">
        <v>15</v>
      </c>
      <c r="J63" s="39">
        <v>6</v>
      </c>
      <c r="K63" s="42" t="s">
        <v>15</v>
      </c>
      <c r="L63" s="36">
        <v>280000</v>
      </c>
      <c r="M63" s="36" t="s">
        <v>15</v>
      </c>
      <c r="N63" s="36">
        <v>2</v>
      </c>
      <c r="O63" s="36" t="s">
        <v>15</v>
      </c>
      <c r="P63" s="31" t="s">
        <v>15</v>
      </c>
      <c r="Q63" s="50" t="s">
        <v>123</v>
      </c>
      <c r="R63" s="31" t="s">
        <v>34</v>
      </c>
      <c r="S63" s="63"/>
      <c r="T63" s="31"/>
      <c r="U63" s="36"/>
      <c r="V63" s="108">
        <v>6</v>
      </c>
      <c r="W63" s="109">
        <v>280000</v>
      </c>
      <c r="X63" s="31">
        <v>6</v>
      </c>
      <c r="Y63" s="36">
        <v>280000</v>
      </c>
      <c r="Z63" s="31">
        <v>6</v>
      </c>
      <c r="AA63" s="36">
        <v>280000</v>
      </c>
      <c r="AB63" s="31">
        <v>6</v>
      </c>
      <c r="AC63" s="36">
        <v>280000</v>
      </c>
      <c r="AD63" s="31">
        <v>6</v>
      </c>
      <c r="AE63" s="36">
        <v>280000</v>
      </c>
      <c r="AF63" s="31">
        <v>6</v>
      </c>
      <c r="AG63" s="36">
        <v>280000</v>
      </c>
      <c r="AH63" s="31">
        <v>6</v>
      </c>
      <c r="AI63" s="36">
        <v>280000</v>
      </c>
      <c r="AJ63" s="31">
        <v>6</v>
      </c>
      <c r="AK63" s="36">
        <v>280000</v>
      </c>
      <c r="AL63" s="31">
        <v>6</v>
      </c>
      <c r="AM63" s="36">
        <v>280000</v>
      </c>
      <c r="AN63" s="31">
        <v>6</v>
      </c>
      <c r="AO63" s="36">
        <v>280000</v>
      </c>
      <c r="AP63" s="31">
        <v>6</v>
      </c>
      <c r="AQ63" s="36">
        <v>280000</v>
      </c>
      <c r="AR63" s="31">
        <v>6</v>
      </c>
      <c r="AS63" s="36">
        <v>280000</v>
      </c>
      <c r="AT63" s="31">
        <v>6</v>
      </c>
      <c r="AU63" s="36">
        <v>280000</v>
      </c>
      <c r="AV63" s="31">
        <v>6</v>
      </c>
      <c r="AW63" s="36">
        <v>280000</v>
      </c>
      <c r="AX63" s="31">
        <v>6</v>
      </c>
      <c r="AY63" s="36">
        <v>280000</v>
      </c>
      <c r="AZ63" s="31">
        <v>6</v>
      </c>
      <c r="BA63" s="36">
        <v>280000</v>
      </c>
      <c r="BB63" s="31">
        <v>6</v>
      </c>
      <c r="BC63" s="36">
        <v>280000</v>
      </c>
    </row>
    <row r="64" spans="2:55" x14ac:dyDescent="0.2">
      <c r="B64" s="31" t="s">
        <v>142</v>
      </c>
      <c r="C64" s="41" t="s">
        <v>15</v>
      </c>
      <c r="D64" s="31" t="s">
        <v>118</v>
      </c>
      <c r="E64" s="31" t="s">
        <v>32</v>
      </c>
      <c r="F64" s="31" t="s">
        <v>21</v>
      </c>
      <c r="G64" s="31"/>
      <c r="H64" s="36" t="s">
        <v>15</v>
      </c>
      <c r="I64" s="36" t="s">
        <v>15</v>
      </c>
      <c r="J64" s="39" t="s">
        <v>15</v>
      </c>
      <c r="K64" s="39">
        <v>6</v>
      </c>
      <c r="L64" s="36" t="s">
        <v>15</v>
      </c>
      <c r="M64" s="36" t="s">
        <v>15</v>
      </c>
      <c r="N64" s="36" t="s">
        <v>15</v>
      </c>
      <c r="O64" s="36" t="s">
        <v>15</v>
      </c>
      <c r="P64" s="31" t="s">
        <v>15</v>
      </c>
      <c r="Q64" s="50" t="s">
        <v>126</v>
      </c>
      <c r="R64" s="31" t="s">
        <v>34</v>
      </c>
      <c r="S64" s="63"/>
      <c r="T64" s="31"/>
      <c r="U64" s="36"/>
      <c r="V64" s="31"/>
      <c r="W64" s="36"/>
      <c r="X64" s="31"/>
      <c r="Y64" s="36"/>
      <c r="Z64" s="31"/>
      <c r="AA64" s="36"/>
      <c r="AB64" s="31"/>
      <c r="AC64" s="36"/>
      <c r="AD64" s="31"/>
      <c r="AE64" s="36"/>
      <c r="AF64" s="31"/>
      <c r="AG64" s="36"/>
      <c r="AH64" s="31"/>
      <c r="AI64" s="36"/>
      <c r="AJ64" s="31"/>
      <c r="AK64" s="36"/>
      <c r="AL64" s="31"/>
      <c r="AM64" s="36"/>
      <c r="AN64" s="31"/>
      <c r="AO64" s="36"/>
      <c r="AP64" s="31"/>
      <c r="AQ64" s="36"/>
      <c r="AR64" s="31"/>
      <c r="AS64" s="36"/>
      <c r="AT64" s="31"/>
      <c r="AU64" s="36"/>
      <c r="AV64" s="31"/>
      <c r="AW64" s="36"/>
      <c r="AX64" s="31"/>
      <c r="AY64" s="36"/>
      <c r="AZ64" s="31"/>
      <c r="BA64" s="36"/>
      <c r="BB64" s="31"/>
      <c r="BC64" s="36"/>
    </row>
    <row r="65" spans="1:55" x14ac:dyDescent="0.2">
      <c r="B65" s="22" t="s">
        <v>142</v>
      </c>
      <c r="C65" s="73" t="s">
        <v>119</v>
      </c>
      <c r="D65" s="22" t="s">
        <v>42</v>
      </c>
      <c r="E65" s="22" t="s">
        <v>32</v>
      </c>
      <c r="F65" s="22" t="s">
        <v>21</v>
      </c>
      <c r="G65" s="22"/>
      <c r="H65" s="23" t="s">
        <v>15</v>
      </c>
      <c r="I65" s="23" t="s">
        <v>15</v>
      </c>
      <c r="J65" s="24" t="s">
        <v>15</v>
      </c>
      <c r="K65" s="52">
        <v>6.3</v>
      </c>
      <c r="L65" s="23" t="s">
        <v>15</v>
      </c>
      <c r="M65" s="23" t="s">
        <v>15</v>
      </c>
      <c r="N65" s="23" t="s">
        <v>15</v>
      </c>
      <c r="O65" s="23">
        <v>4</v>
      </c>
      <c r="P65" s="22" t="s">
        <v>15</v>
      </c>
      <c r="Q65" s="25" t="s">
        <v>123</v>
      </c>
      <c r="R65" s="22" t="s">
        <v>34</v>
      </c>
      <c r="S65" s="61"/>
      <c r="T65" s="22"/>
      <c r="U65" s="23"/>
      <c r="V65" s="22"/>
      <c r="W65" s="23"/>
      <c r="X65" s="22"/>
      <c r="Y65" s="23"/>
      <c r="Z65" s="22"/>
      <c r="AA65" s="23"/>
      <c r="AB65" s="22"/>
      <c r="AC65" s="23"/>
      <c r="AD65" s="22"/>
      <c r="AE65" s="23"/>
      <c r="AF65" s="22"/>
      <c r="AG65" s="23"/>
      <c r="AH65" s="22"/>
      <c r="AI65" s="23"/>
      <c r="AJ65" s="22"/>
      <c r="AK65" s="23"/>
      <c r="AL65" s="22"/>
      <c r="AM65" s="23"/>
      <c r="AN65" s="22"/>
      <c r="AO65" s="23"/>
      <c r="AP65" s="22"/>
      <c r="AQ65" s="23"/>
      <c r="AR65" s="22"/>
      <c r="AS65" s="23"/>
      <c r="AT65" s="22"/>
      <c r="AU65" s="23"/>
      <c r="AV65" s="22"/>
      <c r="AW65" s="23"/>
      <c r="AX65" s="22"/>
      <c r="AY65" s="23"/>
      <c r="AZ65" s="22"/>
      <c r="BA65" s="23"/>
      <c r="BB65" s="22"/>
      <c r="BC65" s="23"/>
    </row>
    <row r="66" spans="1:55" x14ac:dyDescent="0.2">
      <c r="B66" s="17" t="s">
        <v>174</v>
      </c>
      <c r="C66" s="21" t="s">
        <v>15</v>
      </c>
      <c r="D66" s="17" t="s">
        <v>143</v>
      </c>
      <c r="E66" s="17" t="s">
        <v>32</v>
      </c>
      <c r="F66" s="17" t="s">
        <v>21</v>
      </c>
      <c r="G66" s="17"/>
      <c r="H66" s="18" t="s">
        <v>15</v>
      </c>
      <c r="I66" s="18" t="s">
        <v>15</v>
      </c>
      <c r="J66" s="45" t="s">
        <v>15</v>
      </c>
      <c r="K66" s="19">
        <v>5</v>
      </c>
      <c r="L66" s="18" t="s">
        <v>15</v>
      </c>
      <c r="M66" s="18" t="s">
        <v>56</v>
      </c>
      <c r="N66" s="18" t="s">
        <v>56</v>
      </c>
      <c r="O66" s="18" t="s">
        <v>56</v>
      </c>
      <c r="P66" s="17">
        <v>2015</v>
      </c>
      <c r="Q66" s="20" t="s">
        <v>126</v>
      </c>
      <c r="R66" s="17" t="s">
        <v>34</v>
      </c>
      <c r="S66" s="60"/>
      <c r="T66" s="17"/>
      <c r="U66" s="18"/>
      <c r="V66" s="17"/>
      <c r="W66" s="18"/>
      <c r="X66" s="17"/>
      <c r="Y66" s="18"/>
      <c r="Z66" s="17"/>
      <c r="AA66" s="18"/>
      <c r="AB66" s="17"/>
      <c r="AC66" s="18"/>
      <c r="AD66" s="17"/>
      <c r="AE66" s="18"/>
      <c r="AF66" s="17"/>
      <c r="AG66" s="18"/>
      <c r="AH66" s="17"/>
      <c r="AI66" s="18"/>
      <c r="AJ66" s="17"/>
      <c r="AK66" s="18"/>
      <c r="AL66" s="17"/>
      <c r="AM66" s="18"/>
      <c r="AN66" s="17">
        <v>5</v>
      </c>
      <c r="AO66" s="18"/>
      <c r="AP66" s="17">
        <f>AN66</f>
        <v>5</v>
      </c>
      <c r="AQ66" s="18"/>
      <c r="AR66" s="17">
        <f>AP66</f>
        <v>5</v>
      </c>
      <c r="AS66" s="18"/>
      <c r="AT66" s="96">
        <v>10</v>
      </c>
      <c r="AU66" s="18"/>
      <c r="AV66" s="17">
        <f>AT66</f>
        <v>10</v>
      </c>
      <c r="AW66" s="18"/>
      <c r="AX66" s="17">
        <f>AV66</f>
        <v>10</v>
      </c>
      <c r="AY66" s="18"/>
      <c r="AZ66" s="17">
        <f>AX66</f>
        <v>10</v>
      </c>
      <c r="BA66" s="18"/>
      <c r="BB66" s="17">
        <f>AZ66</f>
        <v>10</v>
      </c>
      <c r="BC66" s="18"/>
    </row>
    <row r="67" spans="1:55" x14ac:dyDescent="0.2">
      <c r="B67" s="17" t="s">
        <v>24</v>
      </c>
      <c r="C67" s="21" t="s">
        <v>92</v>
      </c>
      <c r="D67" s="17" t="s">
        <v>3</v>
      </c>
      <c r="E67" s="17" t="s">
        <v>26</v>
      </c>
      <c r="F67" s="17">
        <v>2005</v>
      </c>
      <c r="G67" s="17"/>
      <c r="H67" s="54">
        <v>2650000</v>
      </c>
      <c r="I67" s="17" t="s">
        <v>15</v>
      </c>
      <c r="J67" s="43">
        <v>19.5</v>
      </c>
      <c r="K67" s="43">
        <f>J67+8</f>
        <v>27.5</v>
      </c>
      <c r="L67" s="18">
        <v>1000000</v>
      </c>
      <c r="M67" s="18">
        <v>1200000</v>
      </c>
      <c r="N67" s="18">
        <v>8</v>
      </c>
      <c r="O67" s="18">
        <v>9</v>
      </c>
      <c r="P67" s="17">
        <v>2018</v>
      </c>
      <c r="Q67" s="20" t="s">
        <v>123</v>
      </c>
      <c r="R67" s="17" t="s">
        <v>28</v>
      </c>
      <c r="S67" s="60"/>
      <c r="T67" s="17">
        <v>4.4000000000000004</v>
      </c>
      <c r="U67" s="18">
        <v>200000</v>
      </c>
      <c r="V67" s="17">
        <v>4.4000000000000004</v>
      </c>
      <c r="W67" s="18">
        <v>200000</v>
      </c>
      <c r="X67" s="17">
        <v>4.4000000000000004</v>
      </c>
      <c r="Y67" s="18">
        <v>200000</v>
      </c>
      <c r="Z67" s="17">
        <v>4.4000000000000004</v>
      </c>
      <c r="AA67" s="18">
        <v>200000</v>
      </c>
      <c r="AB67" s="106">
        <v>13.4</v>
      </c>
      <c r="AC67" s="107">
        <v>770000</v>
      </c>
      <c r="AD67" s="106">
        <v>19.5</v>
      </c>
      <c r="AE67" s="107">
        <v>1000000</v>
      </c>
      <c r="AF67" s="17">
        <v>19.5</v>
      </c>
      <c r="AG67" s="18">
        <v>1000000</v>
      </c>
      <c r="AH67" s="17">
        <v>19.5</v>
      </c>
      <c r="AI67" s="18">
        <v>1000000</v>
      </c>
      <c r="AJ67" s="17">
        <v>19.5</v>
      </c>
      <c r="AK67" s="18">
        <v>1000000</v>
      </c>
      <c r="AL67" s="17">
        <v>19.5</v>
      </c>
      <c r="AM67" s="18">
        <v>1000000</v>
      </c>
      <c r="AN67" s="17">
        <v>19.5</v>
      </c>
      <c r="AO67" s="18">
        <v>1000000</v>
      </c>
      <c r="AP67" s="17">
        <f>AN67</f>
        <v>19.5</v>
      </c>
      <c r="AQ67" s="18">
        <f>AO67</f>
        <v>1000000</v>
      </c>
      <c r="AR67" s="17">
        <f>AP67</f>
        <v>19.5</v>
      </c>
      <c r="AS67" s="18">
        <f>AQ67</f>
        <v>1000000</v>
      </c>
      <c r="AT67" s="17">
        <f>AR67</f>
        <v>19.5</v>
      </c>
      <c r="AU67" s="18">
        <f>AS67</f>
        <v>1000000</v>
      </c>
      <c r="AV67" s="17">
        <f>AT67</f>
        <v>19.5</v>
      </c>
      <c r="AW67" s="18">
        <f>AU67</f>
        <v>1000000</v>
      </c>
      <c r="AX67" s="17">
        <f>AV67</f>
        <v>19.5</v>
      </c>
      <c r="AY67" s="18">
        <f>AW67</f>
        <v>1000000</v>
      </c>
      <c r="AZ67" s="17">
        <f>AX67</f>
        <v>19.5</v>
      </c>
      <c r="BA67" s="18">
        <f>AY67</f>
        <v>1000000</v>
      </c>
      <c r="BB67" s="17">
        <f>AZ67</f>
        <v>19.5</v>
      </c>
      <c r="BC67" s="18">
        <f>BA67</f>
        <v>1000000</v>
      </c>
    </row>
    <row r="68" spans="1:55" ht="36" x14ac:dyDescent="0.2">
      <c r="B68" s="31" t="s">
        <v>24</v>
      </c>
      <c r="C68" s="41" t="s">
        <v>150</v>
      </c>
      <c r="D68" s="31" t="s">
        <v>57</v>
      </c>
      <c r="E68" s="31" t="s">
        <v>26</v>
      </c>
      <c r="F68" s="31">
        <v>2009</v>
      </c>
      <c r="G68" s="31"/>
      <c r="H68" s="36">
        <v>2440000</v>
      </c>
      <c r="I68" s="36" t="s">
        <v>56</v>
      </c>
      <c r="J68" s="39">
        <v>21</v>
      </c>
      <c r="K68" s="42" t="s">
        <v>56</v>
      </c>
      <c r="L68" s="36">
        <v>775000</v>
      </c>
      <c r="M68" s="36" t="s">
        <v>56</v>
      </c>
      <c r="N68" s="36">
        <v>5</v>
      </c>
      <c r="O68" s="36" t="s">
        <v>56</v>
      </c>
      <c r="P68" s="31" t="s">
        <v>15</v>
      </c>
      <c r="Q68" s="50" t="s">
        <v>123</v>
      </c>
      <c r="R68" s="31" t="s">
        <v>28</v>
      </c>
      <c r="S68" s="63"/>
      <c r="T68" s="31"/>
      <c r="U68" s="36"/>
      <c r="V68" s="31"/>
      <c r="W68" s="36"/>
      <c r="X68" s="31"/>
      <c r="Y68" s="36"/>
      <c r="Z68" s="31"/>
      <c r="AA68" s="36"/>
      <c r="AB68" s="108">
        <v>21</v>
      </c>
      <c r="AC68" s="109">
        <v>775000</v>
      </c>
      <c r="AD68" s="31">
        <v>21</v>
      </c>
      <c r="AE68" s="36">
        <v>775000</v>
      </c>
      <c r="AF68" s="31">
        <v>21</v>
      </c>
      <c r="AG68" s="36">
        <v>775000</v>
      </c>
      <c r="AH68" s="31">
        <v>21</v>
      </c>
      <c r="AI68" s="36">
        <v>775000</v>
      </c>
      <c r="AJ68" s="31">
        <v>21</v>
      </c>
      <c r="AK68" s="36">
        <v>775000</v>
      </c>
      <c r="AL68" s="31">
        <v>21</v>
      </c>
      <c r="AM68" s="36">
        <v>775000</v>
      </c>
      <c r="AN68" s="31">
        <v>21</v>
      </c>
      <c r="AO68" s="36">
        <v>775000</v>
      </c>
      <c r="AP68" s="31">
        <v>21</v>
      </c>
      <c r="AQ68" s="36">
        <v>775000</v>
      </c>
      <c r="AR68" s="31">
        <v>21</v>
      </c>
      <c r="AS68" s="36">
        <v>775000</v>
      </c>
      <c r="AT68" s="31">
        <v>21</v>
      </c>
      <c r="AU68" s="36">
        <v>775000</v>
      </c>
      <c r="AV68" s="31">
        <v>21</v>
      </c>
      <c r="AW68" s="36">
        <v>775000</v>
      </c>
      <c r="AX68" s="31">
        <v>21</v>
      </c>
      <c r="AY68" s="36">
        <v>775000</v>
      </c>
      <c r="AZ68" s="31">
        <v>21</v>
      </c>
      <c r="BA68" s="36">
        <v>775000</v>
      </c>
      <c r="BB68" s="31">
        <v>21</v>
      </c>
      <c r="BC68" s="36">
        <v>775000</v>
      </c>
    </row>
    <row r="69" spans="1:55" x14ac:dyDescent="0.2">
      <c r="B69" s="31" t="s">
        <v>24</v>
      </c>
      <c r="C69" s="41" t="s">
        <v>52</v>
      </c>
      <c r="D69" s="31" t="s">
        <v>52</v>
      </c>
      <c r="E69" s="31" t="s">
        <v>26</v>
      </c>
      <c r="F69" s="31">
        <v>2009</v>
      </c>
      <c r="G69" s="31"/>
      <c r="H69" s="36">
        <v>1140000</v>
      </c>
      <c r="I69" s="36" t="s">
        <v>15</v>
      </c>
      <c r="J69" s="53">
        <v>7.6</v>
      </c>
      <c r="K69" s="42" t="s">
        <v>15</v>
      </c>
      <c r="L69" s="36">
        <v>320000</v>
      </c>
      <c r="M69" s="36" t="s">
        <v>15</v>
      </c>
      <c r="N69" s="36">
        <v>2</v>
      </c>
      <c r="O69" s="36" t="s">
        <v>15</v>
      </c>
      <c r="P69" s="31" t="s">
        <v>15</v>
      </c>
      <c r="Q69" s="50" t="s">
        <v>123</v>
      </c>
      <c r="R69" s="31" t="s">
        <v>34</v>
      </c>
      <c r="S69" s="63"/>
      <c r="T69" s="31"/>
      <c r="U69" s="36"/>
      <c r="V69" s="31"/>
      <c r="W69" s="36"/>
      <c r="X69" s="31"/>
      <c r="Y69" s="36"/>
      <c r="Z69" s="31"/>
      <c r="AA69" s="36"/>
      <c r="AB69" s="108">
        <v>6</v>
      </c>
      <c r="AC69" s="109">
        <v>320000</v>
      </c>
      <c r="AD69" s="31">
        <v>6</v>
      </c>
      <c r="AE69" s="36">
        <v>320000</v>
      </c>
      <c r="AF69" s="31">
        <v>6</v>
      </c>
      <c r="AG69" s="36">
        <v>320000</v>
      </c>
      <c r="AH69" s="31">
        <v>6</v>
      </c>
      <c r="AI69" s="36">
        <v>320000</v>
      </c>
      <c r="AJ69" s="108">
        <v>7.6</v>
      </c>
      <c r="AK69" s="36">
        <v>320000</v>
      </c>
      <c r="AL69" s="31">
        <f>AJ69</f>
        <v>7.6</v>
      </c>
      <c r="AM69" s="36">
        <v>320000</v>
      </c>
      <c r="AN69" s="31">
        <f>AL69</f>
        <v>7.6</v>
      </c>
      <c r="AO69" s="36">
        <v>320000</v>
      </c>
      <c r="AP69" s="31">
        <f>AN69</f>
        <v>7.6</v>
      </c>
      <c r="AQ69" s="36">
        <v>320000</v>
      </c>
      <c r="AR69" s="31">
        <f>AP69</f>
        <v>7.6</v>
      </c>
      <c r="AS69" s="36">
        <v>320000</v>
      </c>
      <c r="AT69" s="31">
        <f>AR69</f>
        <v>7.6</v>
      </c>
      <c r="AU69" s="36">
        <v>320000</v>
      </c>
      <c r="AV69" s="31">
        <f>AT69</f>
        <v>7.6</v>
      </c>
      <c r="AW69" s="36">
        <v>320000</v>
      </c>
      <c r="AX69" s="31">
        <f>AV69</f>
        <v>7.6</v>
      </c>
      <c r="AY69" s="36">
        <v>320000</v>
      </c>
      <c r="AZ69" s="31">
        <f>AX69</f>
        <v>7.6</v>
      </c>
      <c r="BA69" s="36">
        <v>320000</v>
      </c>
      <c r="BB69" s="31">
        <f>AZ69</f>
        <v>7.6</v>
      </c>
      <c r="BC69" s="36">
        <v>320000</v>
      </c>
    </row>
    <row r="70" spans="1:55" ht="36" x14ac:dyDescent="0.2">
      <c r="B70" s="31" t="s">
        <v>24</v>
      </c>
      <c r="C70" s="41" t="s">
        <v>151</v>
      </c>
      <c r="D70" s="31" t="s">
        <v>61</v>
      </c>
      <c r="E70" s="31" t="s">
        <v>26</v>
      </c>
      <c r="F70" s="31">
        <v>2007</v>
      </c>
      <c r="G70" s="31"/>
      <c r="H70" s="36">
        <v>670000</v>
      </c>
      <c r="I70" s="36" t="s">
        <v>15</v>
      </c>
      <c r="J70" s="53">
        <v>4.2</v>
      </c>
      <c r="K70" s="39" t="s">
        <v>15</v>
      </c>
      <c r="L70" s="36">
        <v>138000</v>
      </c>
      <c r="M70" s="36" t="s">
        <v>15</v>
      </c>
      <c r="N70" s="36">
        <v>1</v>
      </c>
      <c r="O70" s="36" t="s">
        <v>15</v>
      </c>
      <c r="P70" s="31" t="s">
        <v>15</v>
      </c>
      <c r="Q70" s="50" t="s">
        <v>123</v>
      </c>
      <c r="R70" s="31" t="s">
        <v>34</v>
      </c>
      <c r="S70" s="63"/>
      <c r="T70" s="31"/>
      <c r="U70" s="36"/>
      <c r="V70" s="31"/>
      <c r="W70" s="36"/>
      <c r="X70" s="108">
        <v>4.5999999999999996</v>
      </c>
      <c r="Y70" s="109">
        <v>138000</v>
      </c>
      <c r="Z70" s="31">
        <v>4.5999999999999996</v>
      </c>
      <c r="AA70" s="36">
        <v>138000</v>
      </c>
      <c r="AB70" s="31">
        <v>4.5999999999999996</v>
      </c>
      <c r="AC70" s="36">
        <v>138000</v>
      </c>
      <c r="AD70" s="31">
        <v>4.5999999999999996</v>
      </c>
      <c r="AE70" s="36">
        <v>138000</v>
      </c>
      <c r="AF70" s="31">
        <v>4.5999999999999996</v>
      </c>
      <c r="AG70" s="36">
        <v>138000</v>
      </c>
      <c r="AH70" s="108">
        <v>4.2</v>
      </c>
      <c r="AI70" s="36">
        <v>138000</v>
      </c>
      <c r="AJ70" s="31">
        <f>AH70</f>
        <v>4.2</v>
      </c>
      <c r="AK70" s="36">
        <v>138000</v>
      </c>
      <c r="AL70" s="31">
        <f>AJ70</f>
        <v>4.2</v>
      </c>
      <c r="AM70" s="36">
        <v>138000</v>
      </c>
      <c r="AN70" s="31">
        <f>AL70</f>
        <v>4.2</v>
      </c>
      <c r="AO70" s="36">
        <v>138000</v>
      </c>
      <c r="AP70" s="31">
        <f>AN70</f>
        <v>4.2</v>
      </c>
      <c r="AQ70" s="36">
        <v>138000</v>
      </c>
      <c r="AR70" s="31">
        <f>AP70</f>
        <v>4.2</v>
      </c>
      <c r="AS70" s="36">
        <v>138000</v>
      </c>
      <c r="AT70" s="31">
        <f>AR70</f>
        <v>4.2</v>
      </c>
      <c r="AU70" s="36">
        <v>138000</v>
      </c>
      <c r="AV70" s="31">
        <f>AT70</f>
        <v>4.2</v>
      </c>
      <c r="AW70" s="36">
        <v>138000</v>
      </c>
      <c r="AX70" s="31">
        <f>AV70</f>
        <v>4.2</v>
      </c>
      <c r="AY70" s="36">
        <v>138000</v>
      </c>
      <c r="AZ70" s="31">
        <f>AX70</f>
        <v>4.2</v>
      </c>
      <c r="BA70" s="36">
        <v>138000</v>
      </c>
      <c r="BB70" s="31">
        <f>AZ70</f>
        <v>4.2</v>
      </c>
      <c r="BC70" s="36">
        <v>138000</v>
      </c>
    </row>
    <row r="71" spans="1:55" x14ac:dyDescent="0.2">
      <c r="B71" s="31" t="s">
        <v>24</v>
      </c>
      <c r="C71" s="41" t="s">
        <v>144</v>
      </c>
      <c r="D71" s="31" t="s">
        <v>84</v>
      </c>
      <c r="E71" s="31" t="s">
        <v>32</v>
      </c>
      <c r="F71" s="31" t="s">
        <v>21</v>
      </c>
      <c r="G71" s="31"/>
      <c r="H71" s="36" t="s">
        <v>15</v>
      </c>
      <c r="I71" s="36" t="s">
        <v>15</v>
      </c>
      <c r="J71" s="42" t="s">
        <v>15</v>
      </c>
      <c r="K71" s="39">
        <v>13</v>
      </c>
      <c r="L71" s="36" t="s">
        <v>15</v>
      </c>
      <c r="M71" s="36" t="s">
        <v>15</v>
      </c>
      <c r="N71" s="36" t="s">
        <v>15</v>
      </c>
      <c r="O71" s="36" t="s">
        <v>15</v>
      </c>
      <c r="P71" s="31" t="s">
        <v>15</v>
      </c>
      <c r="Q71" s="50" t="s">
        <v>126</v>
      </c>
      <c r="R71" s="31" t="s">
        <v>34</v>
      </c>
      <c r="S71" s="63"/>
      <c r="T71" s="31"/>
      <c r="U71" s="36"/>
      <c r="V71" s="31"/>
      <c r="W71" s="36"/>
      <c r="X71" s="31"/>
      <c r="Y71" s="36"/>
      <c r="Z71" s="31"/>
      <c r="AA71" s="36"/>
      <c r="AB71" s="31"/>
      <c r="AC71" s="36"/>
      <c r="AD71" s="31"/>
      <c r="AE71" s="36"/>
      <c r="AF71" s="31"/>
      <c r="AG71" s="36"/>
      <c r="AH71" s="31"/>
      <c r="AI71" s="36"/>
      <c r="AJ71" s="31"/>
      <c r="AK71" s="36"/>
      <c r="AL71" s="31"/>
      <c r="AM71" s="36"/>
      <c r="AN71" s="31"/>
      <c r="AO71" s="36"/>
      <c r="AP71" s="31"/>
      <c r="AQ71" s="36"/>
      <c r="AR71" s="31"/>
      <c r="AS71" s="36"/>
      <c r="AT71" s="31"/>
      <c r="AU71" s="36"/>
      <c r="AV71" s="31"/>
      <c r="AW71" s="36"/>
      <c r="AX71" s="31"/>
      <c r="AY71" s="36"/>
      <c r="AZ71" s="31"/>
      <c r="BA71" s="36"/>
      <c r="BB71" s="31"/>
      <c r="BC71" s="36"/>
    </row>
    <row r="72" spans="1:55" ht="36" x14ac:dyDescent="0.2">
      <c r="B72" s="22" t="s">
        <v>24</v>
      </c>
      <c r="C72" s="73" t="s">
        <v>145</v>
      </c>
      <c r="D72" s="22" t="s">
        <v>120</v>
      </c>
      <c r="E72" s="22" t="s">
        <v>32</v>
      </c>
      <c r="F72" s="22" t="s">
        <v>21</v>
      </c>
      <c r="G72" s="22"/>
      <c r="H72" s="23" t="s">
        <v>15</v>
      </c>
      <c r="I72" s="23"/>
      <c r="J72" s="40" t="s">
        <v>15</v>
      </c>
      <c r="K72" s="24">
        <v>5</v>
      </c>
      <c r="L72" s="23" t="s">
        <v>15</v>
      </c>
      <c r="M72" s="23">
        <v>170000</v>
      </c>
      <c r="N72" s="23" t="s">
        <v>15</v>
      </c>
      <c r="O72" s="23" t="s">
        <v>15</v>
      </c>
      <c r="P72" s="22">
        <v>2016</v>
      </c>
      <c r="Q72" s="25" t="s">
        <v>123</v>
      </c>
      <c r="R72" s="22" t="s">
        <v>34</v>
      </c>
      <c r="S72" s="61"/>
      <c r="T72" s="22"/>
      <c r="U72" s="23"/>
      <c r="V72" s="22"/>
      <c r="W72" s="23"/>
      <c r="X72" s="22"/>
      <c r="Y72" s="23"/>
      <c r="Z72" s="22"/>
      <c r="AA72" s="23"/>
      <c r="AB72" s="22"/>
      <c r="AC72" s="23"/>
      <c r="AD72" s="22"/>
      <c r="AE72" s="23"/>
      <c r="AF72" s="22"/>
      <c r="AG72" s="23"/>
      <c r="AH72" s="22"/>
      <c r="AI72" s="23"/>
      <c r="AJ72" s="22"/>
      <c r="AK72" s="23"/>
      <c r="AL72" s="22"/>
      <c r="AM72" s="23"/>
      <c r="AN72" s="22"/>
      <c r="AO72" s="23"/>
      <c r="AP72" s="22">
        <v>5</v>
      </c>
      <c r="AQ72" s="23">
        <v>170000</v>
      </c>
      <c r="AR72" s="22">
        <f t="shared" ref="AR72:BC72" si="54">AP72</f>
        <v>5</v>
      </c>
      <c r="AS72" s="23">
        <f t="shared" si="54"/>
        <v>170000</v>
      </c>
      <c r="AT72" s="22">
        <f t="shared" si="54"/>
        <v>5</v>
      </c>
      <c r="AU72" s="23">
        <f t="shared" si="54"/>
        <v>170000</v>
      </c>
      <c r="AV72" s="22">
        <f t="shared" si="54"/>
        <v>5</v>
      </c>
      <c r="AW72" s="23">
        <f t="shared" si="54"/>
        <v>170000</v>
      </c>
      <c r="AX72" s="22">
        <f t="shared" si="54"/>
        <v>5</v>
      </c>
      <c r="AY72" s="23">
        <f t="shared" si="54"/>
        <v>170000</v>
      </c>
      <c r="AZ72" s="22">
        <f t="shared" si="54"/>
        <v>5</v>
      </c>
      <c r="BA72" s="23">
        <f t="shared" si="54"/>
        <v>170000</v>
      </c>
      <c r="BB72" s="22">
        <f t="shared" si="54"/>
        <v>5</v>
      </c>
      <c r="BC72" s="23">
        <f t="shared" si="54"/>
        <v>170000</v>
      </c>
    </row>
    <row r="73" spans="1:55" s="3" customFormat="1" x14ac:dyDescent="0.2">
      <c r="A73" s="55"/>
      <c r="Q73" s="4"/>
      <c r="S73" s="7"/>
      <c r="U73" s="9"/>
      <c r="W73" s="9"/>
      <c r="Y73" s="9"/>
      <c r="AA73" s="9"/>
      <c r="AC73" s="9"/>
      <c r="AE73" s="9"/>
      <c r="AG73" s="9"/>
      <c r="AI73" s="9"/>
      <c r="AK73" s="9"/>
      <c r="AM73" s="9"/>
      <c r="AO73" s="9"/>
      <c r="AQ73" s="9"/>
      <c r="AS73" s="9"/>
      <c r="AU73" s="9"/>
      <c r="AW73" s="9"/>
      <c r="AY73" s="9"/>
      <c r="BA73" s="9"/>
      <c r="BC73" s="9"/>
    </row>
    <row r="74" spans="1:55" s="3" customFormat="1" x14ac:dyDescent="0.2">
      <c r="A74" s="55"/>
      <c r="H74" s="9"/>
      <c r="I74" s="9"/>
      <c r="J74" s="9"/>
      <c r="K74" s="9"/>
      <c r="L74" s="9"/>
      <c r="M74" s="9"/>
      <c r="N74" s="9"/>
      <c r="O74" s="9"/>
      <c r="Q74" s="4"/>
      <c r="S74" s="7"/>
      <c r="U74" s="9" t="s">
        <v>101</v>
      </c>
      <c r="W74" s="9" t="s">
        <v>101</v>
      </c>
      <c r="Y74" s="9" t="s">
        <v>101</v>
      </c>
      <c r="AA74" s="9" t="s">
        <v>101</v>
      </c>
      <c r="AC74" s="9" t="s">
        <v>101</v>
      </c>
      <c r="AE74" s="9" t="s">
        <v>101</v>
      </c>
      <c r="AG74" s="9" t="s">
        <v>101</v>
      </c>
      <c r="AI74" s="9" t="s">
        <v>101</v>
      </c>
      <c r="AK74" s="9" t="s">
        <v>101</v>
      </c>
      <c r="AM74" s="9" t="s">
        <v>101</v>
      </c>
      <c r="AO74" s="9" t="s">
        <v>101</v>
      </c>
      <c r="AQ74" s="9" t="s">
        <v>101</v>
      </c>
      <c r="AS74" s="9" t="s">
        <v>101</v>
      </c>
      <c r="AU74" s="9" t="s">
        <v>101</v>
      </c>
      <c r="AW74" s="9" t="s">
        <v>101</v>
      </c>
      <c r="AY74" s="9" t="s">
        <v>101</v>
      </c>
      <c r="BA74" s="9" t="s">
        <v>101</v>
      </c>
      <c r="BC74" s="9" t="s">
        <v>101</v>
      </c>
    </row>
    <row r="75" spans="1:55" ht="48" customHeight="1" x14ac:dyDescent="0.2">
      <c r="B75" s="137" t="s">
        <v>175</v>
      </c>
      <c r="C75" s="138"/>
      <c r="D75" s="138"/>
      <c r="E75" s="68"/>
      <c r="F75" s="68"/>
      <c r="G75" s="82"/>
      <c r="H75" s="83"/>
      <c r="I75" s="83"/>
      <c r="J75" s="83"/>
      <c r="K75" s="83"/>
      <c r="L75" s="83"/>
      <c r="M75" s="83"/>
      <c r="N75" s="69"/>
      <c r="O75" s="69"/>
      <c r="P75" s="2"/>
      <c r="Q75" s="5"/>
      <c r="T75" s="112">
        <f>SUM(T4:T72)</f>
        <v>73.23</v>
      </c>
      <c r="U75" s="113">
        <f>SUM(U4:U72)/1000000</f>
        <v>2.6850000000000001</v>
      </c>
      <c r="V75" s="112">
        <f>SUM(V4:V72)</f>
        <v>95.2</v>
      </c>
      <c r="W75" s="113">
        <f>SUM(W4:W72)/1000000</f>
        <v>3.6949999999999998</v>
      </c>
      <c r="X75" s="112">
        <f>SUM(X4:X72)</f>
        <v>103.39999999999999</v>
      </c>
      <c r="Y75" s="113">
        <f>SUM(Y4:Y72)/1000000</f>
        <v>4.2895000000000003</v>
      </c>
      <c r="Z75" s="112">
        <f>SUM(Z4:Z72)</f>
        <v>103.39999999999999</v>
      </c>
      <c r="AA75" s="113">
        <f>SUM(AA4:AA72)/1000000</f>
        <v>4.2895000000000003</v>
      </c>
      <c r="AB75" s="112">
        <f>SUM(AB4:AB72)</f>
        <v>156.66</v>
      </c>
      <c r="AC75" s="113">
        <f>SUM(AC4:AC72)/1000000</f>
        <v>6.4915000000000003</v>
      </c>
      <c r="AD75" s="112">
        <f>SUM(AD4:AD72)</f>
        <v>175.41</v>
      </c>
      <c r="AE75" s="113">
        <f>SUM(AE4:AE72)/1000000</f>
        <v>7.2015000000000002</v>
      </c>
      <c r="AF75" s="112">
        <f>SUM(AF4:AF72)</f>
        <v>191.55999999999995</v>
      </c>
      <c r="AG75" s="113">
        <f>SUM(AG4:AG72)/1000000</f>
        <v>8.2177500000000006</v>
      </c>
      <c r="AH75" s="112">
        <f>SUM(AH4:AH72)</f>
        <v>192.55999999999997</v>
      </c>
      <c r="AI75" s="113">
        <f>SUM(AI4:AI72)/1000000</f>
        <v>8.6677499999999998</v>
      </c>
      <c r="AJ75" s="112">
        <f>SUM(AJ4:AJ72)</f>
        <v>197.90999999999997</v>
      </c>
      <c r="AK75" s="113">
        <f>SUM(AK4:AK72)/1000000</f>
        <v>8.8122500000000006</v>
      </c>
      <c r="AL75" s="112">
        <f>SUM(AL4:AL72)</f>
        <v>207.20999999999998</v>
      </c>
      <c r="AM75" s="113">
        <f>SUM(AM4:AM72)/1000000</f>
        <v>9.4024999999999999</v>
      </c>
      <c r="AN75" s="112">
        <f>SUM(AN4:AN72)</f>
        <v>227.51</v>
      </c>
      <c r="AO75" s="113">
        <f>SUM(AO4:AO72)/1000000</f>
        <v>10.3125</v>
      </c>
      <c r="AP75" s="112">
        <f>SUM(AP4:AP72)</f>
        <v>249.81000000000006</v>
      </c>
      <c r="AQ75" s="113">
        <f>SUM(AQ4:AQ72)/1000000</f>
        <v>11.157500000000001</v>
      </c>
      <c r="AR75" s="112">
        <f>SUM(AR4:AR72)</f>
        <v>275.11000000000007</v>
      </c>
      <c r="AS75" s="113">
        <f>SUM(AS4:AS72)/1000000</f>
        <v>12.182499999999999</v>
      </c>
      <c r="AT75" s="112">
        <f>SUM(AT4:AT72)</f>
        <v>322.21000000000009</v>
      </c>
      <c r="AU75" s="113">
        <f>SUM(AU4:AU72)/1000000</f>
        <v>14.942500000000001</v>
      </c>
      <c r="AV75" s="112">
        <f>SUM(AV4:AV72)</f>
        <v>339.91000000000008</v>
      </c>
      <c r="AW75" s="113">
        <f>SUM(AW4:AW72)/1000000</f>
        <v>15.7475</v>
      </c>
      <c r="AX75" s="112">
        <f>SUM(AX4:AX72)</f>
        <v>355.36000000000007</v>
      </c>
      <c r="AY75" s="113">
        <f>SUM(AY4:AY72)/1000000</f>
        <v>16.307500000000001</v>
      </c>
      <c r="AZ75" s="112">
        <f>SUM(AZ4:AZ72)</f>
        <v>357.86000000000007</v>
      </c>
      <c r="BA75" s="113">
        <f>SUM(BA4:BA72)/1000000</f>
        <v>16.4575</v>
      </c>
      <c r="BB75" s="112">
        <f>SUM(BB4:BB72)</f>
        <v>362.46000000000004</v>
      </c>
      <c r="BC75" s="113">
        <f>SUM(BC4:BC72)/1000000</f>
        <v>16.5975</v>
      </c>
    </row>
    <row r="76" spans="1:55" ht="51" customHeight="1" x14ac:dyDescent="0.2">
      <c r="B76" s="133" t="s">
        <v>176</v>
      </c>
      <c r="C76" s="134"/>
      <c r="D76" s="134"/>
      <c r="E76" s="68"/>
      <c r="F76" s="68"/>
      <c r="G76" s="82"/>
      <c r="H76" s="83"/>
      <c r="I76" s="83"/>
      <c r="J76" s="83"/>
      <c r="K76" s="83"/>
      <c r="L76" s="83"/>
      <c r="M76" s="83"/>
      <c r="N76" s="69"/>
      <c r="O76" s="69"/>
      <c r="P76" s="2"/>
      <c r="Q76" s="5"/>
      <c r="T76" s="114">
        <f t="shared" ref="T76:AE76" si="55">T75-T5-T6-T7-T8-T9-T10-T11-T12-T13-T18-T19-T21-T22-T23-T27-T28-T29-T30-T31-T32-T33-T35-T36-T40-T42-T50-T51-T52-T54-T56-T59-T60-T61-T64-T65-T66-T71-T72</f>
        <v>73.23</v>
      </c>
      <c r="U76" s="114">
        <f t="shared" si="55"/>
        <v>2.6850000000000001</v>
      </c>
      <c r="V76" s="114">
        <f t="shared" si="55"/>
        <v>95.2</v>
      </c>
      <c r="W76" s="114">
        <f t="shared" si="55"/>
        <v>3.6949999999999998</v>
      </c>
      <c r="X76" s="114">
        <f t="shared" si="55"/>
        <v>103.39999999999999</v>
      </c>
      <c r="Y76" s="114">
        <f t="shared" si="55"/>
        <v>4.2895000000000003</v>
      </c>
      <c r="Z76" s="114">
        <f t="shared" si="55"/>
        <v>103.39999999999999</v>
      </c>
      <c r="AA76" s="114">
        <f t="shared" si="55"/>
        <v>4.2895000000000003</v>
      </c>
      <c r="AB76" s="114">
        <f t="shared" si="55"/>
        <v>156.66</v>
      </c>
      <c r="AC76" s="114">
        <f t="shared" si="55"/>
        <v>6.4915000000000003</v>
      </c>
      <c r="AD76" s="114">
        <f t="shared" si="55"/>
        <v>175.41</v>
      </c>
      <c r="AE76" s="114">
        <f t="shared" si="55"/>
        <v>7.2015000000000002</v>
      </c>
      <c r="AF76" s="114">
        <f>AF75-AF6-AF6-AF7-AF8-AF9-AF10-AF11-AF12-AF13-AF18-AF19-AF21-AF22-AF23-AF27-AF28-AF29-AF30-AF31-AF32-AF33-AF35-AF36-AF40-AF42-AF50-AF51-AF52-AF54-AF56-AF59-AF60-AF61-AF64-AF65-AF66-AF71-AF72</f>
        <v>191.55999999999995</v>
      </c>
      <c r="AG76" s="114">
        <f t="shared" ref="AG76:AL76" si="56">AG75-AG5-AG6-AG7-AG8-AG9-AG10-AG11-AG12-AG13-AG18-AG19-AG21-AG22-AG23-AG27-AG28-AG29-AG30-AG31-AG32-AG33-AG35-AG36-AG40-AG42-AG50-AG51-AG52-AG54-AG56-AG59-AG60-AG61-AG64-AG65-AG66-AG71-AG72</f>
        <v>8.2177500000000006</v>
      </c>
      <c r="AH76" s="114">
        <f t="shared" si="56"/>
        <v>192.55999999999997</v>
      </c>
      <c r="AI76" s="114">
        <f t="shared" si="56"/>
        <v>8.6677499999999998</v>
      </c>
      <c r="AJ76" s="114">
        <f t="shared" si="56"/>
        <v>197.90999999999997</v>
      </c>
      <c r="AK76" s="114">
        <f t="shared" si="56"/>
        <v>8.8122500000000006</v>
      </c>
      <c r="AL76" s="114">
        <f t="shared" si="56"/>
        <v>206.90999999999997</v>
      </c>
      <c r="AM76" s="114">
        <f>(AM75*1000000-AM5-AM6-AM7-AM8-AM9-AM10-AM11-AM12-AM13-AM18-AM19-AM21-AM22-AM23-AM27-AM28-AM29-AM30-AM31-AM32-AM33-AM35-AM36-AM40-AM42-AM50-AM51-AM52-AM54-AM56-AM59-AM60-AM61-AM64-AM65-AM66-AM71-AM72)/1000000</f>
        <v>9.3725000000000005</v>
      </c>
      <c r="AN76" s="114">
        <f>AN75-AN5-AN6-AN7-AN8-AN9-AN10-AN11-AN12-AN13-AN18-AN19-AN21-AN22-AN23-AN27-AN28-AN29-AN30-AN31-AN32-AN33-AN35-AN36-AN40-AN42-AN50-AN51-AN52-AN54-AN56-AN59-AN60-AN61-AN64-AN65-AN66-AN71-AN72</f>
        <v>219.20999999999998</v>
      </c>
      <c r="AO76" s="114">
        <f>(AO75*1000000-AO5-AO6-AO7-AO8-AO9-AO10-AO11-AO12-AO13-AO18-AO19-AO21-AO22-AO23-AO27-AO28-AO29-AO30-AO31-AO32-AO33-AO35-AO36-AO40-AO42-AO50-AO51-AO52-AO54-AO56-AO59-AO60-AO61-AO64-AO65-AO66-AO71-AO72)/1000000</f>
        <v>9.9425000000000008</v>
      </c>
      <c r="AP76" s="114">
        <f>AP75-AP5-AP6-AP7-AP8-AP9-AP10-AP11-AP12-AP13-AP18-AP19-AP21-AP22-AP23-AP27-AP28-AP29-AP30-AP31-AP32-AP33-AP35-AP36-AP40-AP42-AP50-AP51-AP52-AP54-AP56-AP59-AP60-AP61-AP64-AP65-AP66-AP71-AP72</f>
        <v>221.21000000000004</v>
      </c>
      <c r="AQ76" s="114">
        <f>(AQ75*1000000-AQ5-AQ6-AQ7-AQ8-AQ9-AQ10-AQ11-AQ12-AQ13-AQ18-AQ19-AQ21-AQ22-AQ23-AQ27-AQ28-AQ29-AQ30-AQ31-AQ32-AQ33-AQ35-AQ36-AQ40-AQ42-AQ50-AQ51-AQ52-AQ54-AQ56-AQ59-AQ60-AQ61-AQ64-AQ65-AQ66-AQ71-AQ72)/1000000</f>
        <v>10.0375</v>
      </c>
      <c r="AR76" s="114">
        <f>AR75-AR5-AR6-AR7-AR8-AR9-AR10-AR11-AR12-AR13-AR18-AR19-AR21-AR22-AR23-AR27-AR28-AR29-AR30-AR31-AR32-AR33-AR35-AR36-AR40-AR42-AR50-AR51-AR52-AR54-AR56-AR59-AR60-AR61-AR64-AR65-AR66-AR71-AR72-3-4</f>
        <v>229.51000000000005</v>
      </c>
      <c r="AS76" s="114">
        <f>(AS75*1000000-AS5-AS6-AS7-AS8-AS9-AS10-AS11-AS12-AS13-AS18-AS19-AS21-AS22-AS23-AS27-AS28-AS29-AS30-AS31-AS32-AS33-AS35-AS36-AS40-AS42-AS50-AS51-AS52-AS54-AS56-AS59-AS60-AS61-AS64-AS65-AS66-AS71-AS72-180000-180000)/1000000</f>
        <v>10.487500000000001</v>
      </c>
      <c r="AT76" s="114">
        <f>AT75-AT5-AT6-AT7-AT8-AT9-AT10-AT11-AT12-AT13-AT18-AT19-AT21-AT22-AT23-AT27-AT28-AT29-AT30-AT31-AT32-AT33-AT35-AT36-AT40-AT42-AT50-AT51-AT52-AT54-AT56-AT59-AT60-AT61-AT64-AT65-AT66-AT71-AT72-3-4-1.7</f>
        <v>230.81000000000006</v>
      </c>
      <c r="AU76" s="114">
        <f>(AU75*1000000-AU5-AU6-AU7-AU8-AU9-AU10-AU11-AU12-AU13-AU18-AU19-AU21-AU22-AU23-AU27-AU28-AU29-AU30-AU31-AU32-AU33-AU35-AU36-AU40-AU42-AU50-AU51-AU52-AU54-AU56-AU59-AU60-AU61-AU64-AU65-AU66-AU71-AU72-180000-180000-150000)/1000000</f>
        <v>10.637499999999999</v>
      </c>
      <c r="AV76" s="114">
        <f>AV75-AV5-AV6-AV7-AV8-AV9-AV10-AV11-AV12-AV13-AV18-AV19-AV21-AV22-AV23-AV27-AV28-AV29-AV30-AV31-AV32-AV33-AV35-AV36-AV40-AV42-AV50-AV51-AV52-AV54-AV56-AV59-AV60-AV61-AV64-AV65-AV66-AV71-AV72-3-4-1.7-1.7</f>
        <v>230.81000000000006</v>
      </c>
      <c r="AW76" s="114">
        <f>(AW75*1000000-AW5-AW6-AW7-AW8-AW9-AW10-AW11-AW12-AW13-AW18-AW19-AW21-AW22-AW23-AW27-AW28-AW29-AW30-AW31-AW32-AW33-AW35-AW36-AW40-AW42-AW50-AW51-AW52-AW54-AW56-AW59-AW60-AW61-AW64-AW65-AW66-AW71-AW72-180000-180000-150000)/1000000</f>
        <v>10.637499999999999</v>
      </c>
      <c r="AX76" s="114">
        <f>AX75-AX5-AX6-AX7-AX8-AX9-AX10-AX11-AX12-AX13-AX18-AX19-AX21-AX22-AX23-AX27-AX28-AX29-AX30-AX31-AX32-AX33-AX35-AX36-AX40-AX42-AX50-AX51-AX52-AX54-AX56-AX59-AX60-AX61-AX64-AX65-AX66-AX71-AX72-3-4-1.7-1.7-6.5-8.25</f>
        <v>230.81000000000006</v>
      </c>
      <c r="AY76" s="114">
        <f>(AY75*1000000-AY5-AY6-AY7-AY8-AY9-AY10-AY11-AY12-AY13-AY18-AY19-AY21-AY22-AY23-AY27-AY28-AY29-AY30-AY31-AY32-AY33-AY35-AY36-AY40-AY42-AY50-AY51-AY52-AY54-AY56-AY59-AY60-AY61-AY64-AY65-AY66-AY71-AY72-180000-180000-150000-190000-220000)/1000000</f>
        <v>10.637500000000001</v>
      </c>
      <c r="AZ76" s="114">
        <f>AZ75-AZ5-AZ6-AZ7-AZ8-AZ9-AZ10-AZ11-AZ12-AZ13-AZ18-AZ19-AZ21-AZ22-AZ23-AZ27-AZ28-AZ29-AZ30-AZ31-AZ32-AZ33-AZ35-AZ36-AZ40-AZ42-AZ50-AZ51-AZ52-AZ54-AZ56-AZ59-AZ60-AZ61-AZ64-AZ65-AZ66-AZ71-AZ72-3-4-1.7-1.7-6.5-8.25</f>
        <v>230.81000000000006</v>
      </c>
      <c r="BA76" s="114">
        <f>(BA75*1000000-BA5-BA6-BA7-BA8-BA9-BA10-BA11-BA12-BA13-BA18-BA19-BA21-BA22-BA23-BA27-BA28-BA29-BA30-BA31-BA32-BA33-BA35-BA36-BA40-BA42-BA50-BA51-BA52-BA54-BA56-BA59-BA60-BA61-BA64-BA65-BA66-BA71-BA72-180000-180000-150000-190000-220000)/1000000</f>
        <v>10.637499999999999</v>
      </c>
      <c r="BB76" s="114">
        <f>BB75-BB5-BB6-BB7-BB8-BB9-BB10-BB11-BB12-BB13-BB18-BB19-BB21-BB22-BB23-BB27-BB28-BB29-BB30-BB31-BB32-BB33-BB35-BB36-BB40-BB42-BB50-BB51-BB52-BB54-BB56-BB59-BB60-BB61-BB64-BB65-BB66-BB71-BB72-3-4-1.7-1.7-6.5-8.25-4.6</f>
        <v>230.81000000000003</v>
      </c>
      <c r="BC76" s="114">
        <f>(BC75*1000000-BC5-BC6-BC7-BC8-BC9-BC10-BC11-BC12-BC13-BC18-BC19-BC21-BC22-BC23-BC27-BC28-BC29-BC30-BC31-BC32-BC33-BC35-BC36-BC40-BC42-BC50-BC51-BC52-BC54-BC56-BC59-BC60-BC61-BC64-BC65-BC66-BC71-BC72-180000-180000-150000-190000-220000-140000)/1000000</f>
        <v>10.637499999999999</v>
      </c>
    </row>
    <row r="77" spans="1:55" x14ac:dyDescent="0.2">
      <c r="H77" s="3"/>
      <c r="I77" s="3"/>
      <c r="J77" s="3"/>
      <c r="K77" s="3"/>
      <c r="L77" s="3"/>
      <c r="M77" s="3"/>
      <c r="P77" s="3"/>
      <c r="Q77" s="4"/>
      <c r="R77" s="3"/>
      <c r="U77" s="8"/>
      <c r="W77" s="8"/>
      <c r="Y77" s="8"/>
      <c r="AA77" s="8"/>
      <c r="AC77" s="8"/>
      <c r="AE77" s="8"/>
      <c r="AG77" s="8"/>
      <c r="AI77" s="8"/>
      <c r="AK77" s="8"/>
      <c r="AM77" s="8"/>
      <c r="AO77" s="8"/>
      <c r="AQ77" s="8"/>
      <c r="AS77" s="8"/>
      <c r="AU77" s="8"/>
    </row>
    <row r="78" spans="1:55" s="3" customFormat="1" x14ac:dyDescent="0.2">
      <c r="A78" s="55"/>
      <c r="B78" s="56" t="s">
        <v>20</v>
      </c>
      <c r="Q78" s="4"/>
      <c r="S78" s="7"/>
      <c r="AR78" s="116"/>
      <c r="AT78" s="117"/>
      <c r="AU78" s="117"/>
      <c r="AV78" s="117"/>
      <c r="AW78" s="117"/>
    </row>
    <row r="79" spans="1:55" s="3" customFormat="1" x14ac:dyDescent="0.2">
      <c r="A79" s="55"/>
      <c r="B79" s="98" t="s">
        <v>21</v>
      </c>
      <c r="C79" s="126" t="s">
        <v>27</v>
      </c>
      <c r="D79" s="126"/>
      <c r="E79" s="126"/>
      <c r="F79" s="126"/>
      <c r="Q79" s="4"/>
      <c r="S79" s="7"/>
    </row>
    <row r="80" spans="1:55" s="3" customFormat="1" x14ac:dyDescent="0.2">
      <c r="A80" s="55"/>
      <c r="B80" s="98" t="s">
        <v>48</v>
      </c>
      <c r="C80" s="126" t="s">
        <v>25</v>
      </c>
      <c r="D80" s="126"/>
      <c r="E80" s="126"/>
      <c r="F80" s="126"/>
      <c r="Q80" s="4"/>
      <c r="S80" s="7"/>
    </row>
    <row r="81" spans="2:19" x14ac:dyDescent="0.2">
      <c r="B81" s="7"/>
      <c r="C81" s="3"/>
      <c r="D81" s="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  <c r="R81" s="3"/>
      <c r="S81" s="7"/>
    </row>
    <row r="82" spans="2:19" x14ac:dyDescent="0.2">
      <c r="B82" s="120" t="s">
        <v>178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R82" s="3"/>
      <c r="S82" s="7"/>
    </row>
    <row r="83" spans="2:19" x14ac:dyDescent="0.2">
      <c r="B83" s="118"/>
      <c r="C83" s="57" t="s">
        <v>181</v>
      </c>
    </row>
    <row r="84" spans="2:19" x14ac:dyDescent="0.2">
      <c r="B84" s="121"/>
      <c r="C84" s="57" t="s">
        <v>179</v>
      </c>
    </row>
    <row r="85" spans="2:19" x14ac:dyDescent="0.2">
      <c r="B85" s="119"/>
      <c r="C85" s="57" t="s">
        <v>180</v>
      </c>
    </row>
  </sheetData>
  <mergeCells count="35">
    <mergeCell ref="AZ2:BA2"/>
    <mergeCell ref="BB2:BC2"/>
    <mergeCell ref="AT2:AU2"/>
    <mergeCell ref="B75:D75"/>
    <mergeCell ref="AV2:AW2"/>
    <mergeCell ref="AX2:AY2"/>
    <mergeCell ref="S2:S3"/>
    <mergeCell ref="AP2:AQ2"/>
    <mergeCell ref="AR2:AS2"/>
    <mergeCell ref="N2:O2"/>
    <mergeCell ref="T2:U2"/>
    <mergeCell ref="V2:W2"/>
    <mergeCell ref="X2:Y2"/>
    <mergeCell ref="AN2:AO2"/>
    <mergeCell ref="B2:B3"/>
    <mergeCell ref="C2:C3"/>
    <mergeCell ref="D2:D3"/>
    <mergeCell ref="F2:F3"/>
    <mergeCell ref="E2:E3"/>
    <mergeCell ref="C79:F79"/>
    <mergeCell ref="C80:F80"/>
    <mergeCell ref="AL2:AM2"/>
    <mergeCell ref="AJ2:AK2"/>
    <mergeCell ref="Q2:Q3"/>
    <mergeCell ref="H2:I2"/>
    <mergeCell ref="J2:K2"/>
    <mergeCell ref="P2:P3"/>
    <mergeCell ref="R2:R3"/>
    <mergeCell ref="Z2:AA2"/>
    <mergeCell ref="AB2:AC2"/>
    <mergeCell ref="AD2:AE2"/>
    <mergeCell ref="AF2:AG2"/>
    <mergeCell ref="AH2:AI2"/>
    <mergeCell ref="L2:M2"/>
    <mergeCell ref="B76:D76"/>
  </mergeCells>
  <printOptions horizontalCentered="1"/>
  <pageMargins left="0.59055118110236227" right="0.35433070866141736" top="0.74803149606299213" bottom="0.51181102362204722" header="0.51181102362204722" footer="0.51181102362204722"/>
  <pageSetup paperSize="8" scale="3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defaultRowHeight="12.75" x14ac:dyDescent="0.2"/>
  <cols>
    <col min="1" max="1" width="9.140625" style="86"/>
    <col min="2" max="2" width="10.5703125" style="86" customWidth="1"/>
    <col min="3" max="3" width="9.140625" style="86"/>
    <col min="4" max="4" width="16.85546875" style="86" customWidth="1"/>
    <col min="5" max="5" width="13.5703125" style="86" customWidth="1"/>
    <col min="6" max="16384" width="9.140625" style="86"/>
  </cols>
  <sheetData>
    <row r="1" spans="1:5" ht="25.5" customHeight="1" x14ac:dyDescent="0.2">
      <c r="A1" s="84"/>
      <c r="B1" s="139" t="s">
        <v>175</v>
      </c>
      <c r="C1" s="140"/>
      <c r="D1" s="141" t="s">
        <v>176</v>
      </c>
      <c r="E1" s="142"/>
    </row>
    <row r="2" spans="1:5" s="89" customFormat="1" x14ac:dyDescent="0.2">
      <c r="A2" s="90"/>
      <c r="B2" s="85" t="s">
        <v>59</v>
      </c>
      <c r="C2" s="85" t="s">
        <v>121</v>
      </c>
      <c r="D2" s="89" t="s">
        <v>59</v>
      </c>
      <c r="E2" s="89" t="s">
        <v>121</v>
      </c>
    </row>
    <row r="3" spans="1:5" x14ac:dyDescent="0.2">
      <c r="A3" s="87">
        <v>2005</v>
      </c>
      <c r="B3" s="91">
        <f>+'Investment Database'!T75</f>
        <v>73.23</v>
      </c>
      <c r="C3" s="88">
        <f>+'Investment Database'!U75</f>
        <v>2.6850000000000001</v>
      </c>
      <c r="D3" s="91">
        <f>'Investment Database'!T76</f>
        <v>73.23</v>
      </c>
      <c r="E3" s="88">
        <f>'Investment Database'!U76</f>
        <v>2.6850000000000001</v>
      </c>
    </row>
    <row r="4" spans="1:5" x14ac:dyDescent="0.2">
      <c r="A4" s="87">
        <v>2006</v>
      </c>
      <c r="B4" s="91">
        <f>+'Investment Database'!V75</f>
        <v>95.2</v>
      </c>
      <c r="C4" s="88">
        <f>+'Investment Database'!W75</f>
        <v>3.6949999999999998</v>
      </c>
      <c r="D4" s="91">
        <f>'Investment Database'!V76</f>
        <v>95.2</v>
      </c>
      <c r="E4" s="88">
        <f>'Investment Database'!W76</f>
        <v>3.6949999999999998</v>
      </c>
    </row>
    <row r="5" spans="1:5" x14ac:dyDescent="0.2">
      <c r="A5" s="87">
        <v>2007</v>
      </c>
      <c r="B5" s="91">
        <f>+'Investment Database'!X75</f>
        <v>103.39999999999999</v>
      </c>
      <c r="C5" s="88">
        <f>+'Investment Database'!Y75</f>
        <v>4.2895000000000003</v>
      </c>
      <c r="D5" s="91">
        <f>'Investment Database'!X76</f>
        <v>103.39999999999999</v>
      </c>
      <c r="E5" s="88">
        <f>'Investment Database'!Y76</f>
        <v>4.2895000000000003</v>
      </c>
    </row>
    <row r="6" spans="1:5" x14ac:dyDescent="0.2">
      <c r="A6" s="87">
        <v>2008</v>
      </c>
      <c r="B6" s="91">
        <f>+'Investment Database'!Z75</f>
        <v>103.39999999999999</v>
      </c>
      <c r="C6" s="88">
        <f>+'Investment Database'!AA75</f>
        <v>4.2895000000000003</v>
      </c>
      <c r="D6" s="91">
        <f>'Investment Database'!Z76</f>
        <v>103.39999999999999</v>
      </c>
      <c r="E6" s="88">
        <f>'Investment Database'!AA76</f>
        <v>4.2895000000000003</v>
      </c>
    </row>
    <row r="7" spans="1:5" x14ac:dyDescent="0.2">
      <c r="A7" s="87">
        <v>2009</v>
      </c>
      <c r="B7" s="91">
        <f>+'Investment Database'!AB75</f>
        <v>156.66</v>
      </c>
      <c r="C7" s="88">
        <f>+'Investment Database'!AC75</f>
        <v>6.4915000000000003</v>
      </c>
      <c r="D7" s="91">
        <f>'Investment Database'!AB76</f>
        <v>156.66</v>
      </c>
      <c r="E7" s="88">
        <f>'Investment Database'!AC76</f>
        <v>6.4915000000000003</v>
      </c>
    </row>
    <row r="8" spans="1:5" x14ac:dyDescent="0.2">
      <c r="A8" s="87">
        <v>2010</v>
      </c>
      <c r="B8" s="91">
        <f>+'Investment Database'!AD75</f>
        <v>175.41</v>
      </c>
      <c r="C8" s="88">
        <f>+'Investment Database'!AE75</f>
        <v>7.2015000000000002</v>
      </c>
      <c r="D8" s="91">
        <f>'Investment Database'!AD76</f>
        <v>175.41</v>
      </c>
      <c r="E8" s="88">
        <f>'Investment Database'!AE76</f>
        <v>7.2015000000000002</v>
      </c>
    </row>
    <row r="9" spans="1:5" x14ac:dyDescent="0.2">
      <c r="A9" s="87">
        <v>2011</v>
      </c>
      <c r="B9" s="91">
        <f>+'Investment Database'!AF75</f>
        <v>191.55999999999995</v>
      </c>
      <c r="C9" s="88">
        <f>+'Investment Database'!AG75</f>
        <v>8.2177500000000006</v>
      </c>
      <c r="D9" s="91">
        <f>'Investment Database'!AF76</f>
        <v>191.55999999999995</v>
      </c>
      <c r="E9" s="88">
        <f>'Investment Database'!AG76</f>
        <v>8.2177500000000006</v>
      </c>
    </row>
    <row r="10" spans="1:5" x14ac:dyDescent="0.2">
      <c r="A10" s="87">
        <v>2012</v>
      </c>
      <c r="B10" s="91">
        <f>+'Investment Database'!AH75</f>
        <v>192.55999999999997</v>
      </c>
      <c r="C10" s="88">
        <f>+'Investment Database'!AI75</f>
        <v>8.6677499999999998</v>
      </c>
      <c r="D10" s="91">
        <f>'Investment Database'!AH76</f>
        <v>192.55999999999997</v>
      </c>
      <c r="E10" s="88">
        <f>'Investment Database'!AI76</f>
        <v>8.6677499999999998</v>
      </c>
    </row>
    <row r="11" spans="1:5" x14ac:dyDescent="0.2">
      <c r="A11" s="87">
        <v>2013</v>
      </c>
      <c r="B11" s="91">
        <f>+'Investment Database'!AJ75</f>
        <v>197.90999999999997</v>
      </c>
      <c r="C11" s="88">
        <f>+'Investment Database'!AK75</f>
        <v>8.8122500000000006</v>
      </c>
      <c r="D11" s="91">
        <f>'Investment Database'!AJ76</f>
        <v>197.90999999999997</v>
      </c>
      <c r="E11" s="88">
        <f>'Investment Database'!AK76</f>
        <v>8.8122500000000006</v>
      </c>
    </row>
    <row r="12" spans="1:5" x14ac:dyDescent="0.2">
      <c r="A12" s="87">
        <v>2014</v>
      </c>
      <c r="B12" s="91">
        <f>+'Investment Database'!AL75</f>
        <v>207.20999999999998</v>
      </c>
      <c r="C12" s="88">
        <f>+'Investment Database'!AM75</f>
        <v>9.4024999999999999</v>
      </c>
      <c r="D12" s="91">
        <f>'Investment Database'!AL76</f>
        <v>206.90999999999997</v>
      </c>
      <c r="E12" s="88">
        <f>'Investment Database'!AM76</f>
        <v>9.3725000000000005</v>
      </c>
    </row>
    <row r="13" spans="1:5" x14ac:dyDescent="0.2">
      <c r="A13" s="87">
        <v>2015</v>
      </c>
      <c r="B13" s="91">
        <f>+'Investment Database'!AN75</f>
        <v>227.51</v>
      </c>
      <c r="C13" s="88">
        <f>+'Investment Database'!AO75</f>
        <v>10.3125</v>
      </c>
      <c r="D13" s="91">
        <f>'Investment Database'!AN76</f>
        <v>219.20999999999998</v>
      </c>
      <c r="E13" s="88">
        <f>'Investment Database'!AO76</f>
        <v>9.9425000000000008</v>
      </c>
    </row>
    <row r="14" spans="1:5" x14ac:dyDescent="0.2">
      <c r="A14" s="87">
        <v>2016</v>
      </c>
      <c r="B14" s="91">
        <f>+'Investment Database'!AP75</f>
        <v>249.81000000000006</v>
      </c>
      <c r="C14" s="88">
        <f>+'Investment Database'!AQ75</f>
        <v>11.157500000000001</v>
      </c>
      <c r="D14" s="91">
        <f>'Investment Database'!AP76</f>
        <v>221.21000000000004</v>
      </c>
      <c r="E14" s="88">
        <f>'Investment Database'!AQ76</f>
        <v>10.0375</v>
      </c>
    </row>
    <row r="15" spans="1:5" x14ac:dyDescent="0.2">
      <c r="A15" s="87">
        <v>2017</v>
      </c>
      <c r="B15" s="91">
        <f>+'Investment Database'!AR75</f>
        <v>275.11000000000007</v>
      </c>
      <c r="C15" s="88">
        <f>+'Investment Database'!AS75</f>
        <v>12.182499999999999</v>
      </c>
      <c r="D15" s="91">
        <f>'Investment Database'!AR76</f>
        <v>229.51000000000005</v>
      </c>
      <c r="E15" s="88">
        <f>'Investment Database'!AS76</f>
        <v>10.487500000000001</v>
      </c>
    </row>
    <row r="16" spans="1:5" x14ac:dyDescent="0.2">
      <c r="A16" s="87">
        <v>2018</v>
      </c>
      <c r="B16" s="91">
        <f>'Investment Database'!AT75</f>
        <v>322.21000000000009</v>
      </c>
      <c r="C16" s="88">
        <f>'Investment Database'!AU75</f>
        <v>14.942500000000001</v>
      </c>
      <c r="D16" s="91">
        <f>'Investment Database'!AT76</f>
        <v>230.81000000000006</v>
      </c>
      <c r="E16" s="88">
        <f>'Investment Database'!AU76</f>
        <v>10.637499999999999</v>
      </c>
    </row>
    <row r="17" spans="1:5" x14ac:dyDescent="0.2">
      <c r="A17" s="87">
        <v>2019</v>
      </c>
      <c r="B17" s="92">
        <f>'Investment Database'!AV75</f>
        <v>339.91000000000008</v>
      </c>
      <c r="C17" s="93">
        <f>'Investment Database'!AW75</f>
        <v>15.7475</v>
      </c>
      <c r="D17" s="92">
        <f>'Investment Database'!AV76</f>
        <v>230.81000000000006</v>
      </c>
      <c r="E17" s="93">
        <f>'Investment Database'!AW76</f>
        <v>10.637499999999999</v>
      </c>
    </row>
    <row r="18" spans="1:5" x14ac:dyDescent="0.2">
      <c r="A18" s="87">
        <v>2020</v>
      </c>
      <c r="B18" s="92">
        <f>'Investment Database'!AX75</f>
        <v>355.36000000000007</v>
      </c>
      <c r="C18" s="93">
        <f>'Investment Database'!AY75</f>
        <v>16.307500000000001</v>
      </c>
      <c r="D18" s="92">
        <f>'Investment Database'!AX76</f>
        <v>230.81000000000006</v>
      </c>
      <c r="E18" s="93">
        <f>'Investment Database'!AY76</f>
        <v>10.637500000000001</v>
      </c>
    </row>
    <row r="19" spans="1:5" x14ac:dyDescent="0.2">
      <c r="A19" s="87">
        <v>2021</v>
      </c>
      <c r="B19" s="92">
        <f>'Investment Database'!AZ75</f>
        <v>357.86000000000007</v>
      </c>
      <c r="C19" s="93">
        <f>'Investment Database'!BA75</f>
        <v>16.4575</v>
      </c>
      <c r="D19" s="92">
        <f>'Investment Database'!AZ76</f>
        <v>230.81000000000006</v>
      </c>
      <c r="E19" s="93">
        <f>'Investment Database'!BA76</f>
        <v>10.637499999999999</v>
      </c>
    </row>
    <row r="20" spans="1:5" x14ac:dyDescent="0.2">
      <c r="A20" s="87">
        <v>2022</v>
      </c>
      <c r="B20" s="92">
        <f>'Investment Database'!BB75</f>
        <v>362.46000000000004</v>
      </c>
      <c r="C20" s="93">
        <f>'Investment Database'!BC75</f>
        <v>16.5975</v>
      </c>
      <c r="D20" s="92">
        <f>'Investment Database'!BB76</f>
        <v>230.81000000000003</v>
      </c>
      <c r="E20" s="93">
        <f>'Investment Database'!BC76</f>
        <v>10.637499999999999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Investment Database</vt:lpstr>
      <vt:lpstr>Chart Tables</vt:lpstr>
      <vt:lpstr>Regasification Capacity</vt:lpstr>
      <vt:lpstr>Storage Capacity</vt:lpstr>
      <vt:lpstr>'Investment Database'!Print_Area</vt:lpstr>
    </vt:vector>
  </TitlesOfParts>
  <Company>Enagas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EN31113</dc:creator>
  <cp:lastModifiedBy>Marion Nikodym</cp:lastModifiedBy>
  <cp:lastPrinted>2011-08-10T08:05:55Z</cp:lastPrinted>
  <dcterms:created xsi:type="dcterms:W3CDTF">2007-10-26T10:44:16Z</dcterms:created>
  <dcterms:modified xsi:type="dcterms:W3CDTF">2014-06-09T12:55:17Z</dcterms:modified>
</cp:coreProperties>
</file>