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75" windowHeight="5085"/>
  </bookViews>
  <sheets>
    <sheet name="Import Terminals" sheetId="2" r:id="rId1"/>
    <sheet name="Export Terminals" sheetId="9" r:id="rId2"/>
    <sheet name="Statistics" sheetId="10" r:id="rId3"/>
    <sheet name="Legend" sheetId="11" r:id="rId4"/>
  </sheets>
  <definedNames>
    <definedName name="_xlnm._FilterDatabase" localSheetId="1" hidden="1">'Export Terminals'!$A$3:$J$3</definedName>
    <definedName name="_xlnm._FilterDatabase" localSheetId="0" hidden="1">'Import Terminals'!$A$3:$S$92</definedName>
  </definedNames>
  <calcPr calcId="145621"/>
</workbook>
</file>

<file path=xl/calcChain.xml><?xml version="1.0" encoding="utf-8"?>
<calcChain xmlns="http://schemas.openxmlformats.org/spreadsheetml/2006/main">
  <c r="D44" i="10" l="1"/>
  <c r="E21" i="10" l="1"/>
  <c r="E14" i="10"/>
  <c r="D38" i="10" l="1"/>
  <c r="D42" i="10"/>
  <c r="C25" i="10"/>
  <c r="D25" i="10"/>
  <c r="E25" i="10" l="1"/>
  <c r="E26" i="10"/>
  <c r="E30" i="10"/>
  <c r="E22" i="10"/>
  <c r="E20" i="10"/>
  <c r="E18" i="10"/>
  <c r="E17" i="10"/>
  <c r="E16" i="10"/>
  <c r="E15" i="10"/>
  <c r="E13" i="10"/>
  <c r="E12" i="10"/>
  <c r="E28" i="10"/>
  <c r="D22" i="10"/>
  <c r="D14" i="10"/>
  <c r="I32" i="10"/>
  <c r="J32" i="10"/>
  <c r="H32" i="10"/>
  <c r="D43" i="10" l="1"/>
  <c r="H4" i="2" l="1"/>
  <c r="H55" i="2" l="1"/>
  <c r="H25" i="2" l="1"/>
  <c r="H42" i="2"/>
  <c r="H47" i="2"/>
  <c r="H40" i="2"/>
  <c r="H78" i="2"/>
  <c r="H11" i="2"/>
  <c r="H29" i="2" l="1"/>
  <c r="H41" i="2"/>
  <c r="H39" i="2"/>
  <c r="H10" i="2"/>
  <c r="H9" i="2"/>
  <c r="H8" i="2"/>
  <c r="H12" i="2"/>
  <c r="H30" i="2"/>
  <c r="H32" i="2"/>
  <c r="H31" i="2"/>
  <c r="H33" i="2"/>
  <c r="H18" i="2"/>
  <c r="D39" i="10" l="1"/>
  <c r="C15" i="10"/>
  <c r="D15" i="10" s="1"/>
  <c r="D27" i="10" s="1"/>
  <c r="D31" i="10" s="1"/>
  <c r="C29" i="10"/>
  <c r="C26" i="10"/>
  <c r="C23" i="10"/>
  <c r="C21" i="10"/>
  <c r="C19" i="10"/>
  <c r="C17" i="10"/>
  <c r="C14" i="10"/>
  <c r="C10" i="10"/>
  <c r="E10" i="10" l="1"/>
  <c r="E27" i="10" s="1"/>
  <c r="C27" i="10"/>
  <c r="C31" i="10" s="1"/>
  <c r="D40" i="10"/>
  <c r="D41" i="10"/>
  <c r="E39" i="10"/>
  <c r="I83" i="2"/>
  <c r="E29" i="10" l="1"/>
  <c r="E31" i="10" s="1"/>
  <c r="D45" i="10"/>
  <c r="J10" i="2"/>
  <c r="E43" i="10" l="1"/>
  <c r="E41" i="10" l="1"/>
</calcChain>
</file>

<file path=xl/comments1.xml><?xml version="1.0" encoding="utf-8"?>
<comments xmlns="http://schemas.openxmlformats.org/spreadsheetml/2006/main">
  <authors>
    <author>Marion Nikodym</author>
  </authors>
  <commentList>
    <comment ref="H21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up to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up to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up to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up to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up to</t>
        </r>
      </text>
    </comment>
    <comment ref="J23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up to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up to</t>
        </r>
      </text>
    </comment>
    <comment ref="L27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bigger ships may be accommodated, under specific conditions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up to</t>
        </r>
      </text>
    </comment>
    <comment ref="K32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up to</t>
        </r>
      </text>
    </comment>
    <comment ref="K33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up to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by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or 2019</t>
        </r>
      </text>
    </comment>
    <comment ref="I87" authorId="0">
      <text>
        <r>
          <rPr>
            <b/>
            <sz val="9"/>
            <color indexed="81"/>
            <rFont val="Tahoma"/>
            <family val="2"/>
          </rPr>
          <t>Marion Nikodym:</t>
        </r>
        <r>
          <rPr>
            <sz val="9"/>
            <color indexed="81"/>
            <rFont val="Tahoma"/>
            <family val="2"/>
          </rPr>
          <t xml:space="preserve">
up to</t>
        </r>
      </text>
    </comment>
  </commentList>
</comments>
</file>

<file path=xl/sharedStrings.xml><?xml version="1.0" encoding="utf-8"?>
<sst xmlns="http://schemas.openxmlformats.org/spreadsheetml/2006/main" count="1016" uniqueCount="391">
  <si>
    <t>www.enagas.es</t>
  </si>
  <si>
    <t>www.bahiasdebizkaia.com</t>
  </si>
  <si>
    <t>www.gnlitalia.it</t>
  </si>
  <si>
    <t>DESFA</t>
  </si>
  <si>
    <t>www.desfa.gr</t>
  </si>
  <si>
    <t>n.a.</t>
  </si>
  <si>
    <t>REN Atlantico</t>
  </si>
  <si>
    <t>www.reganosa.com</t>
  </si>
  <si>
    <t>saggas</t>
  </si>
  <si>
    <t>Gascan</t>
  </si>
  <si>
    <t>Adriatic LNG</t>
  </si>
  <si>
    <t>Dragon LNG</t>
  </si>
  <si>
    <t>Sonatrach</t>
  </si>
  <si>
    <t>Egyptian LNG</t>
  </si>
  <si>
    <t>Fluxys LNG</t>
  </si>
  <si>
    <t>Elengy</t>
  </si>
  <si>
    <t>Reganosa</t>
  </si>
  <si>
    <t>www.gascan.es</t>
  </si>
  <si>
    <t>Number of tanks</t>
  </si>
  <si>
    <t>www.botas.gov.tr</t>
  </si>
  <si>
    <t>Dunkerque LNG</t>
  </si>
  <si>
    <t>www.elengy.com</t>
  </si>
  <si>
    <t>www.southhooklng.co.uk</t>
  </si>
  <si>
    <t>www.dragonlng.co.uk</t>
  </si>
  <si>
    <t>www.adriaticlng.com</t>
  </si>
  <si>
    <t>www.oltoffshore.it</t>
  </si>
  <si>
    <t>Gazprom</t>
  </si>
  <si>
    <t>GNL Italia</t>
  </si>
  <si>
    <t>Gasnor</t>
  </si>
  <si>
    <t>Gasum</t>
  </si>
  <si>
    <t>Balti Gaas</t>
  </si>
  <si>
    <t>Api Nova Energia</t>
  </si>
  <si>
    <t>www.nationalgrid.com/uk/GrainLNG/</t>
  </si>
  <si>
    <t>www.fluxys.com</t>
  </si>
  <si>
    <t>AGRI LNG</t>
  </si>
  <si>
    <t>Israel Natural Gas Lines</t>
  </si>
  <si>
    <t>AGA</t>
  </si>
  <si>
    <t>www.fosmax-lng.com</t>
  </si>
  <si>
    <t>Klaipedos Nafta</t>
  </si>
  <si>
    <t>Kolin Insaat</t>
  </si>
  <si>
    <t>Comments</t>
  </si>
  <si>
    <t>Latvenergo</t>
  </si>
  <si>
    <t>http://www.torniomangalng.fi/en/</t>
  </si>
  <si>
    <t>Gastrade</t>
  </si>
  <si>
    <t>DEPA</t>
  </si>
  <si>
    <t>up to 5</t>
  </si>
  <si>
    <t>SEGAS SERVICES</t>
  </si>
  <si>
    <t>LNOC</t>
  </si>
  <si>
    <t>Statoil</t>
  </si>
  <si>
    <t>Excelerate Energy</t>
  </si>
  <si>
    <t>LNG MedGasTerminal</t>
  </si>
  <si>
    <t>www.shippingatlantico.ren.pt</t>
  </si>
  <si>
    <t>Gasnor presentation</t>
  </si>
  <si>
    <t>Scangass</t>
  </si>
  <si>
    <t>Ministry of Energy and Water</t>
  </si>
  <si>
    <t>Novatek</t>
  </si>
  <si>
    <t>Vopak</t>
  </si>
  <si>
    <t>Shannon LNG</t>
  </si>
  <si>
    <t>Enel</t>
  </si>
  <si>
    <t>SNI</t>
  </si>
  <si>
    <t>Turkey</t>
  </si>
  <si>
    <t>Swedegas</t>
  </si>
  <si>
    <t>Gasum Oy</t>
  </si>
  <si>
    <t>http://www.sonatrach.com/en/aval.html</t>
  </si>
  <si>
    <t>http://www.platts.com/latest-news/natural-gas/moscow/russias-gazprom-cancels-call-to-prepare-project-26211338</t>
  </si>
  <si>
    <t>Almwch LNG</t>
  </si>
  <si>
    <t>Manga LNG</t>
  </si>
  <si>
    <t>Link</t>
  </si>
  <si>
    <t>Operational</t>
  </si>
  <si>
    <t>Under</t>
  </si>
  <si>
    <t>Construction</t>
  </si>
  <si>
    <t>Annual regasification capacity</t>
  </si>
  <si>
    <t>Europe</t>
  </si>
  <si>
    <t>GLE Members</t>
  </si>
  <si>
    <t>www.ingl.co.il</t>
  </si>
  <si>
    <t>www.egegaz.com.tr</t>
  </si>
  <si>
    <t>Submerged Turret Loading Buoy</t>
  </si>
  <si>
    <t>Status</t>
  </si>
  <si>
    <t>under construction</t>
  </si>
  <si>
    <t>www.dunkerquelng.com</t>
  </si>
  <si>
    <t>www.oil.lt</t>
  </si>
  <si>
    <t>www.polskielng.pl</t>
  </si>
  <si>
    <t>www.gateterminal.com</t>
  </si>
  <si>
    <t>www.saggas.com</t>
  </si>
  <si>
    <t>Port Meridian Energy</t>
  </si>
  <si>
    <t>Gasport for FSRUs</t>
  </si>
  <si>
    <t>Number of jetties</t>
  </si>
  <si>
    <t>Country</t>
  </si>
  <si>
    <t>Algeria</t>
  </si>
  <si>
    <t>Arzew (GL 3Z)</t>
  </si>
  <si>
    <t>Start-up year</t>
  </si>
  <si>
    <t>Skikda (LNG mega train)</t>
  </si>
  <si>
    <t>Cyprus</t>
  </si>
  <si>
    <t>Vassilikos</t>
  </si>
  <si>
    <t>Cyprus National Hydrocarbon Company</t>
  </si>
  <si>
    <t>Public, Feb 2014</t>
  </si>
  <si>
    <t>Russia</t>
  </si>
  <si>
    <t>Shtokman-Teriberka, Barents Sea</t>
  </si>
  <si>
    <t>Public, Aug 2013</t>
  </si>
  <si>
    <t>Yamal LNG, Yamal Peninsula, north of Western Siberia</t>
  </si>
  <si>
    <t>Source &amp; date</t>
  </si>
  <si>
    <t>Gydan LNG, Yamal Peninsula, north of Western Siberia</t>
  </si>
  <si>
    <t>15-16.5</t>
  </si>
  <si>
    <t>Primorsk, Baltic Sea</t>
  </si>
  <si>
    <t>planned</t>
  </si>
  <si>
    <t>Arzew (GL 1Z)</t>
  </si>
  <si>
    <t>operational</t>
  </si>
  <si>
    <t>GIIGNL 2013</t>
  </si>
  <si>
    <t>Arzew (GL 2Z)</t>
  </si>
  <si>
    <t>Skikda (GL 1K / GL 2K)</t>
  </si>
  <si>
    <t>Egypt</t>
  </si>
  <si>
    <t>Damietta</t>
  </si>
  <si>
    <t>Idku</t>
  </si>
  <si>
    <t>Lybia</t>
  </si>
  <si>
    <t>Marsa-el-Brega</t>
  </si>
  <si>
    <t>currently closed, unclear if facility will restart</t>
  </si>
  <si>
    <t>Norway</t>
  </si>
  <si>
    <t>Snohvit, Hammerfest</t>
  </si>
  <si>
    <t>small</t>
  </si>
  <si>
    <t>Snurrevarden (Karmoy)</t>
  </si>
  <si>
    <t>1972/1981</t>
  </si>
  <si>
    <t>Kollsnes 1</t>
  </si>
  <si>
    <t>Kollsnes 2</t>
  </si>
  <si>
    <r>
      <t>Capacity
10</t>
    </r>
    <r>
      <rPr>
        <b/>
        <vertAlign val="superscript"/>
        <sz val="10"/>
        <color theme="0"/>
        <rFont val="Arial"/>
        <family val="2"/>
      </rPr>
      <t>6</t>
    </r>
    <r>
      <rPr>
        <b/>
        <sz val="10"/>
        <color theme="0"/>
        <rFont val="Arial"/>
        <family val="2"/>
      </rPr>
      <t xml:space="preserve"> t/year</t>
    </r>
  </si>
  <si>
    <t>No. of trains</t>
  </si>
  <si>
    <t>Croatia</t>
  </si>
  <si>
    <t>Type</t>
  </si>
  <si>
    <t>FRU</t>
  </si>
  <si>
    <t>Estonia</t>
  </si>
  <si>
    <t>Finland</t>
  </si>
  <si>
    <t>France</t>
  </si>
  <si>
    <t>Greece</t>
  </si>
  <si>
    <t>FSRU</t>
  </si>
  <si>
    <t>Ireland</t>
  </si>
  <si>
    <t>Italy</t>
  </si>
  <si>
    <t>Latvia</t>
  </si>
  <si>
    <t>Lebanon</t>
  </si>
  <si>
    <t>Malta</t>
  </si>
  <si>
    <t>Morocco</t>
  </si>
  <si>
    <t>Romania</t>
  </si>
  <si>
    <t xml:space="preserve"> 2-8</t>
  </si>
  <si>
    <t>Ukraine</t>
  </si>
  <si>
    <t>United Kingdom</t>
  </si>
  <si>
    <t>Public, April 2013</t>
  </si>
  <si>
    <t>Germany</t>
  </si>
  <si>
    <t>Sweden</t>
  </si>
  <si>
    <t>Belgium</t>
  </si>
  <si>
    <t>Min. sea depth alongside (m)</t>
  </si>
  <si>
    <t>Max. send out pressure (bar)</t>
  </si>
  <si>
    <t>regulated</t>
  </si>
  <si>
    <t>TPA
regime</t>
  </si>
  <si>
    <t>Fosmax LNG</t>
  </si>
  <si>
    <t>Israel</t>
  </si>
  <si>
    <t>exempted</t>
  </si>
  <si>
    <t>hybrid</t>
  </si>
  <si>
    <t>Lithuania</t>
  </si>
  <si>
    <t>Poland</t>
  </si>
  <si>
    <t>Portugal</t>
  </si>
  <si>
    <t>Spain</t>
  </si>
  <si>
    <t>jetty1: 80,000 / jetty2: 266,000</t>
  </si>
  <si>
    <t>Netherlands</t>
  </si>
  <si>
    <t>1 jetty (2 berths)</t>
  </si>
  <si>
    <t>Investment</t>
  </si>
  <si>
    <t>Start-up
year</t>
  </si>
  <si>
    <t>expansion</t>
  </si>
  <si>
    <t>existing</t>
  </si>
  <si>
    <t>new facility</t>
  </si>
  <si>
    <t>Terminale GNL Adriatico S.r.l.</t>
  </si>
  <si>
    <t>BBG</t>
  </si>
  <si>
    <t>Operator
short name</t>
  </si>
  <si>
    <t>Gate terminal</t>
  </si>
  <si>
    <t>Grain LNG</t>
  </si>
  <si>
    <t>Operator
long name</t>
  </si>
  <si>
    <t>AB „Klaipėdos nafta”</t>
  </si>
  <si>
    <t>South Hook LNG Terminal Company Ltd.</t>
  </si>
  <si>
    <t>REN Atlântico S.A</t>
  </si>
  <si>
    <t>OLT Offshore LNG Toscana S.p.A.</t>
  </si>
  <si>
    <t>National Grid Gas plc (Grain LNG)</t>
  </si>
  <si>
    <t>GNL Italia S.p.A.</t>
  </si>
  <si>
    <t>Gate terminal B.V.</t>
  </si>
  <si>
    <t>Fosmax LNG, SAS</t>
  </si>
  <si>
    <t>Fluxys S.A. (LNG)</t>
  </si>
  <si>
    <t>Enagás S.A.</t>
  </si>
  <si>
    <t>Elengy S.A.</t>
  </si>
  <si>
    <t>Dunkerque LNG, SAS</t>
  </si>
  <si>
    <t>Hellenic Gas Transmission System Operator S.A.</t>
  </si>
  <si>
    <t>Bahia de Bizkaia Gas, S.L.</t>
  </si>
  <si>
    <t>Regasificadora del Noroeste, S.A.</t>
  </si>
  <si>
    <t>1-2</t>
  </si>
  <si>
    <t>2-3</t>
  </si>
  <si>
    <t>existing facility</t>
  </si>
  <si>
    <t>large on-shore</t>
  </si>
  <si>
    <t>large off-shore</t>
  </si>
  <si>
    <t>large-scale facility on-shore</t>
  </si>
  <si>
    <t>large-scale facility off-shore</t>
  </si>
  <si>
    <t>small-scale facility</t>
  </si>
  <si>
    <t>Floating Regasification Unit</t>
  </si>
  <si>
    <t>Floating Storage and Regasification Unit</t>
  </si>
  <si>
    <t>Gasport for Floating Storage and Regasification Units</t>
  </si>
  <si>
    <t>final investment decision taken</t>
  </si>
  <si>
    <t>final investment decision not taken</t>
  </si>
  <si>
    <t>Legend import terminals</t>
  </si>
  <si>
    <t>Planned</t>
  </si>
  <si>
    <t>Public, Jan 2015</t>
  </si>
  <si>
    <t>Public, Jan 2016</t>
  </si>
  <si>
    <t>http://www.lngworldnews.com/yamal-lng-to-get-state-funds-backing/</t>
  </si>
  <si>
    <t>PCI selected for CEF 21.11.2014</t>
  </si>
  <si>
    <t>PCI selected for CEF 21.11.2015</t>
  </si>
  <si>
    <t>PCI selected for CEF 21.11.2016</t>
  </si>
  <si>
    <t>Maltese Ministry for Energy and Health</t>
  </si>
  <si>
    <t>Enel SpA</t>
  </si>
  <si>
    <t>Submitted for PCI list 2015, Dec 2014</t>
  </si>
  <si>
    <t>Albania</t>
  </si>
  <si>
    <t>http://www.eagle-lng.com/</t>
  </si>
  <si>
    <t>Gruppo Falcione</t>
  </si>
  <si>
    <t>http://www.baltigaas.eu/en/cms/main.html</t>
  </si>
  <si>
    <t>Balti Gaas OÜ</t>
  </si>
  <si>
    <t>Excelerate Energy L.P.</t>
  </si>
  <si>
    <t>Manga LNG Oy</t>
  </si>
  <si>
    <t>Gasnor AS</t>
  </si>
  <si>
    <t>Skangass Ltd.</t>
  </si>
  <si>
    <t>no regasification</t>
  </si>
  <si>
    <t>Haminan Energia</t>
  </si>
  <si>
    <t>Oy Aga Ab</t>
  </si>
  <si>
    <t>http://www.lngworldnews.com/cyprus-to-start-negotiations-over-lng-terminal/</t>
  </si>
  <si>
    <t>Cooperation with Gazprom</t>
  </si>
  <si>
    <t>Public, July 2014</t>
  </si>
  <si>
    <t>Hafen-Entwicklungsgesellschaft Rostock mbH</t>
  </si>
  <si>
    <t>www.rostock-port.de</t>
  </si>
  <si>
    <t>Swedegas AB</t>
  </si>
  <si>
    <t>Location: Skarvik</t>
  </si>
  <si>
    <t>FPU</t>
  </si>
  <si>
    <t>http://www.ft.com/intl/cms/s/0/9b3326ca-7e96-11e3-8642-00144feabdc0.html</t>
  </si>
  <si>
    <t>Floating Production Unit</t>
  </si>
  <si>
    <t>Legend export terminals</t>
  </si>
  <si>
    <t>Typ</t>
  </si>
  <si>
    <t>LNG Export Terminals
Map Database April 2015</t>
  </si>
  <si>
    <t>LNG Import Terminals
Map Database April 2015</t>
  </si>
  <si>
    <t>Map Database April 2015</t>
  </si>
  <si>
    <t>near Vyborg</t>
  </si>
  <si>
    <t>http://www.neweasterneurope.eu/interviews/1281-the-time-for-lng</t>
  </si>
  <si>
    <t>of large-scale LNG import terminals</t>
  </si>
  <si>
    <t>Risavika (Stavanger)</t>
  </si>
  <si>
    <t>small scale</t>
  </si>
  <si>
    <t>Israel Natural Gas Lines Ltd.</t>
  </si>
  <si>
    <t>Gas Natural Rigassificazione Italia</t>
  </si>
  <si>
    <t>Gas Natural Rigassificazione Italia S.p.A.</t>
  </si>
  <si>
    <t>Operator Gazociągów Przesyłowych GAZ-SYSTEM S.A / Polskie LNG S.A.</t>
  </si>
  <si>
    <t>SAGGAS - Planta de Regasificación de Sagunto, S.A.</t>
  </si>
  <si>
    <t>Compañía Transportista de Gas Canarias, S.A.</t>
  </si>
  <si>
    <t>AGA Gas AB</t>
  </si>
  <si>
    <t>BOTAŞ - Petroleum Pipeline Corporation</t>
  </si>
  <si>
    <t>EGE GAZ A.S.</t>
  </si>
  <si>
    <t>Dragon LNG Limited</t>
  </si>
  <si>
    <t>Port Meridian Energy, Ltd.</t>
  </si>
  <si>
    <t>http://portmeridian.com/</t>
  </si>
  <si>
    <t>http://www.amlwchhistory.co.uk/Canatxx.html</t>
  </si>
  <si>
    <t>http://www.skangass.com/</t>
  </si>
  <si>
    <t>https://www.swedegas.com/</t>
  </si>
  <si>
    <t>Ministry for Energy and Health</t>
  </si>
  <si>
    <t xml:space="preserve">Société Nationale d'Investissement </t>
  </si>
  <si>
    <t>http://apinovaenergia.gruppoapi.com/</t>
  </si>
  <si>
    <t>api Nòva Energia S.r.l.</t>
  </si>
  <si>
    <t>Lng Medgas Terminal S.r.l.</t>
  </si>
  <si>
    <t>PUBLIC GAS CORPORATION S.A.</t>
  </si>
  <si>
    <t>Haminan Energia Oy</t>
  </si>
  <si>
    <t>http://www.haminanenergia.fi/</t>
  </si>
  <si>
    <t>http://www.vopak.com/</t>
  </si>
  <si>
    <t>LNG Croatia LLC for liquified natural gas business</t>
  </si>
  <si>
    <t>LNG Croatia</t>
  </si>
  <si>
    <t>Burns S.r.l</t>
  </si>
  <si>
    <t>http://www.aga.com</t>
  </si>
  <si>
    <t>http://www.gasum.com</t>
  </si>
  <si>
    <t>http://www.enel.it</t>
  </si>
  <si>
    <t>http://www.gasnaturalfenosa.com/</t>
  </si>
  <si>
    <t>http://energy.gov.mt</t>
  </si>
  <si>
    <t>http://gasnor.no</t>
  </si>
  <si>
    <t>http://excelerateenergy.com/</t>
  </si>
  <si>
    <t>http://www.sni.cm</t>
  </si>
  <si>
    <t>http://www.lng.hr</t>
  </si>
  <si>
    <t>http://www.gastrade.gr</t>
  </si>
  <si>
    <t>http://www.depa.gr</t>
  </si>
  <si>
    <t>Ust-Luga, Baltic Sea</t>
  </si>
  <si>
    <t>14,5/10</t>
  </si>
  <si>
    <t>no publication</t>
  </si>
  <si>
    <t>Name of installation</t>
  </si>
  <si>
    <t>Name of
installation</t>
  </si>
  <si>
    <t>Zeebrugge LNG Terminal</t>
  </si>
  <si>
    <t>Tahkoluoto/Pori LNG Terminal</t>
  </si>
  <si>
    <t>Port of Röyttä</t>
  </si>
  <si>
    <t>Tornio Manga LNG terminal</t>
  </si>
  <si>
    <t>Hamina-Kotka LNG terminal</t>
  </si>
  <si>
    <t>Pansio Harbour LNG terminal</t>
  </si>
  <si>
    <t>Fos-Tonkin LNG Terminal</t>
  </si>
  <si>
    <t>Montoir-de-Bretagne LNG Terminal</t>
  </si>
  <si>
    <t>Fos Cavaou LNG Terminal</t>
  </si>
  <si>
    <t>Dunkerque LNG Terminal</t>
  </si>
  <si>
    <t>Revithoussa LNG Terminal</t>
  </si>
  <si>
    <t>OLT Offshore LNG Toscana</t>
  </si>
  <si>
    <t>Panigaglia LNG terminal</t>
  </si>
  <si>
    <t>FSRU Independence</t>
  </si>
  <si>
    <t>Mosjoen LNG terminal</t>
  </si>
  <si>
    <t>Øra LNG, Fredrikstad LNG Terminal</t>
  </si>
  <si>
    <t>Swinoujscie LNG Terminal</t>
  </si>
  <si>
    <t>Mugardos LNG Terminal</t>
  </si>
  <si>
    <t>Barcelona LNG Terminal</t>
  </si>
  <si>
    <t>Huelva LNG Terminal</t>
  </si>
  <si>
    <t>Cartagena LNG Terminal</t>
  </si>
  <si>
    <t>Lysekil LNG Terminal</t>
  </si>
  <si>
    <t>Göteborg LNG terminal</t>
  </si>
  <si>
    <t>Isle of Grain LNG terminal</t>
  </si>
  <si>
    <t>Padalski LNG Terminal</t>
  </si>
  <si>
    <t>Sines LNG Terminal</t>
  </si>
  <si>
    <t>Gate terminal, Rotterdam</t>
  </si>
  <si>
    <t>FSRU OLT Offshore LNG Toscana</t>
  </si>
  <si>
    <t>Porto Levante LNG terminal</t>
  </si>
  <si>
    <t>Bilbao LNG terminal</t>
  </si>
  <si>
    <t>Sagunto LNG terminal</t>
  </si>
  <si>
    <t>Nynäshamn LNG terminal</t>
  </si>
  <si>
    <t>Gävle LNG terminal</t>
  </si>
  <si>
    <t>Marmara Ereglisi LNG terminal</t>
  </si>
  <si>
    <t>Aliaga LNG terminal</t>
  </si>
  <si>
    <t>Aliaga Izmir LNG Terminal</t>
  </si>
  <si>
    <t>Anglesey, Amlwch LNG terminal</t>
  </si>
  <si>
    <t>Eagle LNG terminal (Levan)</t>
  </si>
  <si>
    <t>Krk Island LNG terminal, Omišal</t>
  </si>
  <si>
    <t>Muuga (Tallinn) LNG terminal</t>
  </si>
  <si>
    <t>Finngulf LNG terminal / Fjusö, Ingå</t>
  </si>
  <si>
    <t>Rostock LNG terminal</t>
  </si>
  <si>
    <t>Alexandroupolis LNG terminal</t>
  </si>
  <si>
    <t>Aegean See (Kavala) LNG terminal</t>
  </si>
  <si>
    <t>Shannon LNG terminal</t>
  </si>
  <si>
    <t>Hadera Gateway LNG terminal</t>
  </si>
  <si>
    <t>Falconara Marittima LNG terminal</t>
  </si>
  <si>
    <t>Gioia Tauro (Calabria) LNG terminal</t>
  </si>
  <si>
    <t>Porto Empedocle (Sicilia) LNG terminal</t>
  </si>
  <si>
    <t>Trieste LNG terminal</t>
  </si>
  <si>
    <t>Riga LNG terminal</t>
  </si>
  <si>
    <t>Beddawi LNG terminal</t>
  </si>
  <si>
    <t>Malta LNG terminal</t>
  </si>
  <si>
    <t>Jorf Lasfar/El Jadida LNG terminal</t>
  </si>
  <si>
    <t>Constanta LNG terminal</t>
  </si>
  <si>
    <t>Kaliningrad LNG terminal</t>
  </si>
  <si>
    <t>Gijón (Musel) LNG terminal</t>
  </si>
  <si>
    <t>Tenerife (Arico-Granadilla) LNG terminal</t>
  </si>
  <si>
    <t>Gran Canaria (Arinaga) LNG terminal</t>
  </si>
  <si>
    <t>Odessa LNG terminal</t>
  </si>
  <si>
    <t>Teesside LNG port</t>
  </si>
  <si>
    <t>Port Meridian LNG terminal</t>
  </si>
  <si>
    <t>Milford Haven - Dragon LNG terminal</t>
  </si>
  <si>
    <t>Milford Haven - South Hook LNG terminal</t>
  </si>
  <si>
    <t>Gaz-System, Polskie LNG</t>
  </si>
  <si>
    <t>Enagás</t>
  </si>
  <si>
    <t>BOTAS</t>
  </si>
  <si>
    <t>EgeGaz</t>
  </si>
  <si>
    <t>South Hook LNG</t>
  </si>
  <si>
    <t>Company
website</t>
  </si>
  <si>
    <t>UK</t>
  </si>
  <si>
    <t>Total</t>
  </si>
  <si>
    <t>http://www.inland-navigation.org/lng_database/lng-production-plant-risavika-norway/</t>
  </si>
  <si>
    <t>Public, April 2014</t>
  </si>
  <si>
    <t>http://www.inland-navigation.org/lng_database/snohvit-lng-production-plant-hammerfest/</t>
  </si>
  <si>
    <t>http://www.inland-navigation.org/lng_database/lng-production-plant-kollsnes-norway/</t>
  </si>
  <si>
    <t>Public, April 2012</t>
  </si>
  <si>
    <t>http://www.shannonlng.ie/</t>
  </si>
  <si>
    <t>4-6</t>
  </si>
  <si>
    <t>Location: Ancona</t>
  </si>
  <si>
    <t>Fos Faster LNG Terminal</t>
  </si>
  <si>
    <t>Fos Faster LNG</t>
  </si>
  <si>
    <t>Fos Faster LNG Terminal, SAS</t>
  </si>
  <si>
    <t>LNG import terminals offering reloading</t>
  </si>
  <si>
    <t>Large-scale</t>
  </si>
  <si>
    <t>Small-scale</t>
  </si>
  <si>
    <t>under</t>
  </si>
  <si>
    <t>construction</t>
  </si>
  <si>
    <t>FSRUs and others</t>
  </si>
  <si>
    <t>Number of LNG import terminals per type</t>
  </si>
  <si>
    <t>Annual regasification capacity of large-scale</t>
  </si>
  <si>
    <t>LNG import terminals per country</t>
  </si>
  <si>
    <r>
      <t>billion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(N) / year</t>
    </r>
  </si>
  <si>
    <r>
      <t>Max.
Hourly Cap.
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(N)/hour</t>
    </r>
  </si>
  <si>
    <r>
      <t>LNG storage
capacity
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LNG</t>
    </r>
  </si>
  <si>
    <r>
      <t>Max. ship class
size receivable
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LNG)</t>
    </r>
  </si>
  <si>
    <t>Table not to be published on the GLE LNG Map</t>
  </si>
  <si>
    <t>EU-28</t>
  </si>
  <si>
    <t>Europe, EU-28</t>
  </si>
  <si>
    <t>Rauma LNG terminal</t>
  </si>
  <si>
    <t>Public, Feb 2015</t>
  </si>
  <si>
    <r>
      <t>Nom. Annual Cap.
billion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(N)/year</t>
    </r>
  </si>
  <si>
    <t>The start-up of El Musel LNG plant is conditioned to authorisation by the Government</t>
  </si>
  <si>
    <t>SkanGas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</si>
</sst>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.5"/>
      <color indexed="12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0"/>
      <name val="Arial"/>
      <family val="2"/>
    </font>
    <font>
      <sz val="10"/>
      <color rgb="FF333333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right"/>
    </xf>
    <xf numFmtId="0" fontId="1" fillId="0" borderId="0" xfId="0" applyFont="1" applyFill="1"/>
    <xf numFmtId="0" fontId="0" fillId="0" borderId="0" xfId="0" applyAlignment="1">
      <alignment vertical="center"/>
    </xf>
    <xf numFmtId="0" fontId="7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2" applyFill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4" fillId="0" borderId="1" xfId="2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8" fillId="0" borderId="0" xfId="2" applyFont="1" applyFill="1" applyAlignment="1" applyProtection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9" borderId="5" xfId="0" applyFont="1" applyFill="1" applyBorder="1" applyAlignment="1">
      <alignment vertical="center"/>
    </xf>
    <xf numFmtId="0" fontId="1" fillId="9" borderId="4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10" borderId="1" xfId="0" applyFill="1" applyBorder="1" applyAlignment="1">
      <alignment vertical="center"/>
    </xf>
    <xf numFmtId="0" fontId="1" fillId="0" borderId="0" xfId="0" applyFont="1"/>
    <xf numFmtId="0" fontId="4" fillId="0" borderId="1" xfId="2" applyFont="1" applyFill="1" applyBorder="1" applyAlignment="1" applyProtection="1">
      <alignment vertical="center"/>
    </xf>
    <xf numFmtId="0" fontId="1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left" vertical="center"/>
    </xf>
    <xf numFmtId="0" fontId="8" fillId="0" borderId="1" xfId="2" applyFont="1" applyFill="1" applyBorder="1" applyAlignment="1" applyProtection="1">
      <alignment horizontal="left" vertical="center"/>
    </xf>
    <xf numFmtId="3" fontId="1" fillId="0" borderId="1" xfId="1" applyNumberFormat="1" applyFont="1" applyFill="1" applyBorder="1" applyAlignment="1" applyProtection="1">
      <alignment horizontal="right" vertical="center"/>
    </xf>
    <xf numFmtId="3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 applyProtection="1">
      <alignment horizontal="left"/>
    </xf>
    <xf numFmtId="0" fontId="8" fillId="0" borderId="1" xfId="2" applyFont="1" applyFill="1" applyBorder="1" applyAlignment="1" applyProtection="1"/>
    <xf numFmtId="0" fontId="6" fillId="6" borderId="0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/>
    </xf>
    <xf numFmtId="0" fontId="13" fillId="0" borderId="1" xfId="0" applyFont="1" applyFill="1" applyBorder="1"/>
    <xf numFmtId="0" fontId="1" fillId="0" borderId="1" xfId="6" applyFont="1" applyFill="1" applyBorder="1" applyAlignment="1">
      <alignment horizontal="center" vertical="center"/>
    </xf>
    <xf numFmtId="2" fontId="1" fillId="0" borderId="1" xfId="6" applyNumberFormat="1" applyFont="1" applyFill="1" applyBorder="1" applyAlignment="1">
      <alignment horizontal="right" vertical="center"/>
    </xf>
    <xf numFmtId="1" fontId="1" fillId="0" borderId="1" xfId="6" applyNumberFormat="1" applyFont="1" applyFill="1" applyBorder="1" applyAlignment="1">
      <alignment horizontal="center" vertical="center"/>
    </xf>
    <xf numFmtId="3" fontId="1" fillId="0" borderId="1" xfId="6" applyNumberFormat="1" applyFont="1" applyFill="1" applyBorder="1" applyAlignment="1">
      <alignment horizontal="right" vertical="center"/>
    </xf>
    <xf numFmtId="165" fontId="1" fillId="0" borderId="1" xfId="6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0" fontId="0" fillId="0" borderId="11" xfId="0" applyBorder="1"/>
    <xf numFmtId="0" fontId="1" fillId="0" borderId="12" xfId="0" applyFont="1" applyFill="1" applyBorder="1"/>
    <xf numFmtId="9" fontId="0" fillId="0" borderId="14" xfId="5" applyFont="1" applyFill="1" applyBorder="1"/>
    <xf numFmtId="0" fontId="0" fillId="0" borderId="11" xfId="0" applyFill="1" applyBorder="1"/>
    <xf numFmtId="0" fontId="1" fillId="0" borderId="12" xfId="0" applyFont="1" applyFill="1" applyBorder="1" applyAlignment="1"/>
    <xf numFmtId="0" fontId="0" fillId="0" borderId="14" xfId="0" applyBorder="1"/>
    <xf numFmtId="0" fontId="2" fillId="0" borderId="0" xfId="0" applyFont="1" applyAlignment="1">
      <alignment vertical="center"/>
    </xf>
    <xf numFmtId="0" fontId="0" fillId="9" borderId="8" xfId="0" applyFill="1" applyBorder="1" applyAlignment="1">
      <alignment vertical="center"/>
    </xf>
    <xf numFmtId="0" fontId="7" fillId="2" borderId="0" xfId="0" applyFont="1" applyFill="1" applyAlignment="1">
      <alignment horizontal="center"/>
    </xf>
    <xf numFmtId="0" fontId="15" fillId="0" borderId="8" xfId="0" applyFont="1" applyBorder="1" applyAlignment="1">
      <alignment horizontal="right"/>
    </xf>
    <xf numFmtId="0" fontId="2" fillId="0" borderId="8" xfId="0" applyFon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" fillId="9" borderId="8" xfId="0" applyFont="1" applyFill="1" applyBorder="1"/>
    <xf numFmtId="0" fontId="1" fillId="0" borderId="8" xfId="0" applyFont="1" applyBorder="1" applyAlignment="1">
      <alignment vertical="center"/>
    </xf>
    <xf numFmtId="49" fontId="0" fillId="0" borderId="0" xfId="0" applyNumberFormat="1"/>
    <xf numFmtId="1" fontId="0" fillId="9" borderId="8" xfId="0" applyNumberFormat="1" applyFill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0" fontId="1" fillId="9" borderId="8" xfId="0" applyFont="1" applyFill="1" applyBorder="1" applyAlignment="1">
      <alignment vertical="center"/>
    </xf>
    <xf numFmtId="0" fontId="2" fillId="0" borderId="8" xfId="0" applyFont="1" applyBorder="1"/>
    <xf numFmtId="1" fontId="2" fillId="0" borderId="8" xfId="0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" fontId="0" fillId="0" borderId="8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3" xfId="5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</cellXfs>
  <cellStyles count="8">
    <cellStyle name="Comma" xfId="1" builtinId="3"/>
    <cellStyle name="Comma 2" xfId="4"/>
    <cellStyle name="Comma 2 2" xfId="7"/>
    <cellStyle name="Hyperlink" xfId="2" builtinId="8"/>
    <cellStyle name="Normal" xfId="0" builtinId="0"/>
    <cellStyle name="Normal 2" xfId="3"/>
    <cellStyle name="Normal 2 2" xfId="6"/>
    <cellStyle name="Percent" xfId="5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1095375</xdr:colOff>
      <xdr:row>1</xdr:row>
      <xdr:rowOff>93615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771650" cy="503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57150</xdr:rowOff>
    </xdr:from>
    <xdr:to>
      <xdr:col>1</xdr:col>
      <xdr:colOff>1238251</xdr:colOff>
      <xdr:row>1</xdr:row>
      <xdr:rowOff>103140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57150"/>
          <a:ext cx="1771650" cy="5031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36635</xdr:rowOff>
    </xdr:from>
    <xdr:to>
      <xdr:col>2</xdr:col>
      <xdr:colOff>643304</xdr:colOff>
      <xdr:row>1</xdr:row>
      <xdr:rowOff>217440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5" y="36635"/>
          <a:ext cx="1771650" cy="503190"/>
        </a:xfrm>
        <a:prstGeom prst="rect">
          <a:avLst/>
        </a:prstGeom>
      </xdr:spPr>
    </xdr:pic>
    <xdr:clientData/>
  </xdr:twoCellAnchor>
  <xdr:twoCellAnchor editAs="oneCell">
    <xdr:from>
      <xdr:col>5</xdr:col>
      <xdr:colOff>502905</xdr:colOff>
      <xdr:row>3</xdr:row>
      <xdr:rowOff>87924</xdr:rowOff>
    </xdr:from>
    <xdr:to>
      <xdr:col>10</xdr:col>
      <xdr:colOff>43961</xdr:colOff>
      <xdr:row>22</xdr:row>
      <xdr:rowOff>23820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098" r="9597" b="4997"/>
        <a:stretch/>
      </xdr:blipFill>
      <xdr:spPr>
        <a:xfrm>
          <a:off x="3880617" y="908539"/>
          <a:ext cx="3438979" cy="2998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43961</xdr:colOff>
      <xdr:row>0</xdr:row>
      <xdr:rowOff>36635</xdr:rowOff>
    </xdr:from>
    <xdr:to>
      <xdr:col>2</xdr:col>
      <xdr:colOff>254976</xdr:colOff>
      <xdr:row>1</xdr:row>
      <xdr:rowOff>56248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1" y="36635"/>
          <a:ext cx="1771650" cy="503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outhhooklng.co.uk/" TargetMode="External"/><Relationship Id="rId21" Type="http://schemas.openxmlformats.org/officeDocument/2006/relationships/hyperlink" Target="http://www.enagas.es/" TargetMode="External"/><Relationship Id="rId42" Type="http://schemas.openxmlformats.org/officeDocument/2006/relationships/hyperlink" Target="http://www.torniomangalng.fi/en/" TargetMode="External"/><Relationship Id="rId47" Type="http://schemas.openxmlformats.org/officeDocument/2006/relationships/hyperlink" Target="http://portmeridian.com/" TargetMode="External"/><Relationship Id="rId63" Type="http://schemas.openxmlformats.org/officeDocument/2006/relationships/hyperlink" Target="http://www.oil.lt/" TargetMode="External"/><Relationship Id="rId68" Type="http://schemas.openxmlformats.org/officeDocument/2006/relationships/hyperlink" Target="http://www.reganosa.com/" TargetMode="External"/><Relationship Id="rId16" Type="http://schemas.openxmlformats.org/officeDocument/2006/relationships/hyperlink" Target="http://www.enagas.es/" TargetMode="External"/><Relationship Id="rId11" Type="http://schemas.openxmlformats.org/officeDocument/2006/relationships/hyperlink" Target="http://www.oil.lt/" TargetMode="External"/><Relationship Id="rId32" Type="http://schemas.openxmlformats.org/officeDocument/2006/relationships/hyperlink" Target="http://www.desfa.gr/" TargetMode="External"/><Relationship Id="rId37" Type="http://schemas.openxmlformats.org/officeDocument/2006/relationships/hyperlink" Target="http://www.enagas.es/" TargetMode="External"/><Relationship Id="rId53" Type="http://schemas.openxmlformats.org/officeDocument/2006/relationships/hyperlink" Target="http://www.sni.cm/" TargetMode="External"/><Relationship Id="rId58" Type="http://schemas.openxmlformats.org/officeDocument/2006/relationships/hyperlink" Target="http://www.enel.it/" TargetMode="External"/><Relationship Id="rId74" Type="http://schemas.openxmlformats.org/officeDocument/2006/relationships/hyperlink" Target="http://www.baltigaas.eu/en/cms/main.html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desfa.gr/" TargetMode="External"/><Relationship Id="rId61" Type="http://schemas.openxmlformats.org/officeDocument/2006/relationships/hyperlink" Target="http://www.lng.hr/" TargetMode="External"/><Relationship Id="rId82" Type="http://schemas.openxmlformats.org/officeDocument/2006/relationships/comments" Target="../comments1.xml"/><Relationship Id="rId19" Type="http://schemas.openxmlformats.org/officeDocument/2006/relationships/hyperlink" Target="http://www.reganosa.com/" TargetMode="External"/><Relationship Id="rId14" Type="http://schemas.openxmlformats.org/officeDocument/2006/relationships/hyperlink" Target="http://www.enagas.es/" TargetMode="External"/><Relationship Id="rId22" Type="http://schemas.openxmlformats.org/officeDocument/2006/relationships/hyperlink" Target="http://www.gascan.es/" TargetMode="External"/><Relationship Id="rId27" Type="http://schemas.openxmlformats.org/officeDocument/2006/relationships/hyperlink" Target="http://www.dragonlng.co.uk/" TargetMode="External"/><Relationship Id="rId30" Type="http://schemas.openxmlformats.org/officeDocument/2006/relationships/hyperlink" Target="http://www.elengy.com/" TargetMode="External"/><Relationship Id="rId35" Type="http://schemas.openxmlformats.org/officeDocument/2006/relationships/hyperlink" Target="http://www.enagas.es/" TargetMode="External"/><Relationship Id="rId43" Type="http://schemas.openxmlformats.org/officeDocument/2006/relationships/hyperlink" Target="http://gasnor.no/" TargetMode="External"/><Relationship Id="rId48" Type="http://schemas.openxmlformats.org/officeDocument/2006/relationships/hyperlink" Target="http://www.amlwchhistory.co.uk/Canatxx.html" TargetMode="External"/><Relationship Id="rId56" Type="http://schemas.openxmlformats.org/officeDocument/2006/relationships/hyperlink" Target="http://www.aga.com/" TargetMode="External"/><Relationship Id="rId64" Type="http://schemas.openxmlformats.org/officeDocument/2006/relationships/hyperlink" Target="http://www.gateterminal.com/" TargetMode="External"/><Relationship Id="rId69" Type="http://schemas.openxmlformats.org/officeDocument/2006/relationships/hyperlink" Target="http://www.reganosa.com/" TargetMode="External"/><Relationship Id="rId77" Type="http://schemas.openxmlformats.org/officeDocument/2006/relationships/hyperlink" Target="http://energy.gov.mt/" TargetMode="External"/><Relationship Id="rId8" Type="http://schemas.openxmlformats.org/officeDocument/2006/relationships/hyperlink" Target="http://www.gnlitalia.it/" TargetMode="External"/><Relationship Id="rId51" Type="http://schemas.openxmlformats.org/officeDocument/2006/relationships/hyperlink" Target="https://www.swedegas.com/" TargetMode="External"/><Relationship Id="rId72" Type="http://schemas.openxmlformats.org/officeDocument/2006/relationships/hyperlink" Target="http://www.shannonlng.ie/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http://www.elengy.com/" TargetMode="External"/><Relationship Id="rId12" Type="http://schemas.openxmlformats.org/officeDocument/2006/relationships/hyperlink" Target="http://www.polskielng.pl/" TargetMode="External"/><Relationship Id="rId17" Type="http://schemas.openxmlformats.org/officeDocument/2006/relationships/hyperlink" Target="http://www.bahiasdebizkaia.com/" TargetMode="External"/><Relationship Id="rId25" Type="http://schemas.openxmlformats.org/officeDocument/2006/relationships/hyperlink" Target="http://www.nationalgrid.com/uk/GrainLNG/" TargetMode="External"/><Relationship Id="rId33" Type="http://schemas.openxmlformats.org/officeDocument/2006/relationships/hyperlink" Target="http://www.gnlitalia.it/" TargetMode="External"/><Relationship Id="rId38" Type="http://schemas.openxmlformats.org/officeDocument/2006/relationships/hyperlink" Target="http://www.gascan.es/" TargetMode="External"/><Relationship Id="rId46" Type="http://schemas.openxmlformats.org/officeDocument/2006/relationships/hyperlink" Target="http://www.aga.com/" TargetMode="External"/><Relationship Id="rId59" Type="http://schemas.openxmlformats.org/officeDocument/2006/relationships/hyperlink" Target="http://excelerateenergy.com/" TargetMode="External"/><Relationship Id="rId67" Type="http://schemas.openxmlformats.org/officeDocument/2006/relationships/hyperlink" Target="http://www.reganosa.com/" TargetMode="External"/><Relationship Id="rId20" Type="http://schemas.openxmlformats.org/officeDocument/2006/relationships/hyperlink" Target="http://www.enagas.es/" TargetMode="External"/><Relationship Id="rId41" Type="http://schemas.openxmlformats.org/officeDocument/2006/relationships/hyperlink" Target="http://www.eagle-lng.com/" TargetMode="External"/><Relationship Id="rId54" Type="http://schemas.openxmlformats.org/officeDocument/2006/relationships/hyperlink" Target="http://apinovaenergia.gruppoapi.com/" TargetMode="External"/><Relationship Id="rId62" Type="http://schemas.openxmlformats.org/officeDocument/2006/relationships/hyperlink" Target="http://www.skangass.com/" TargetMode="External"/><Relationship Id="rId70" Type="http://schemas.openxmlformats.org/officeDocument/2006/relationships/hyperlink" Target="http://www.shannonlng.ie/" TargetMode="External"/><Relationship Id="rId75" Type="http://schemas.openxmlformats.org/officeDocument/2006/relationships/hyperlink" Target="http://www.lng.hr/" TargetMode="External"/><Relationship Id="rId1" Type="http://schemas.openxmlformats.org/officeDocument/2006/relationships/hyperlink" Target="http://www.fluxys.com/" TargetMode="External"/><Relationship Id="rId6" Type="http://schemas.openxmlformats.org/officeDocument/2006/relationships/hyperlink" Target="http://www.ingl.co.il/" TargetMode="External"/><Relationship Id="rId15" Type="http://schemas.openxmlformats.org/officeDocument/2006/relationships/hyperlink" Target="http://www.enagas.es/" TargetMode="External"/><Relationship Id="rId23" Type="http://schemas.openxmlformats.org/officeDocument/2006/relationships/hyperlink" Target="http://www.botas.gov.tr/" TargetMode="External"/><Relationship Id="rId28" Type="http://schemas.openxmlformats.org/officeDocument/2006/relationships/hyperlink" Target="http://www.fluxys.com/" TargetMode="External"/><Relationship Id="rId36" Type="http://schemas.openxmlformats.org/officeDocument/2006/relationships/hyperlink" Target="http://www.enagas.es/" TargetMode="External"/><Relationship Id="rId49" Type="http://schemas.openxmlformats.org/officeDocument/2006/relationships/hyperlink" Target="http://www.skangass.com/" TargetMode="External"/><Relationship Id="rId57" Type="http://schemas.openxmlformats.org/officeDocument/2006/relationships/hyperlink" Target="http://www.vopak.com/about-us/about-us/vopak-lng/feasibility-studies.html" TargetMode="External"/><Relationship Id="rId10" Type="http://schemas.openxmlformats.org/officeDocument/2006/relationships/hyperlink" Target="http://www.oltoffshore.it/" TargetMode="External"/><Relationship Id="rId31" Type="http://schemas.openxmlformats.org/officeDocument/2006/relationships/hyperlink" Target="http://www.fosmax-lng.com/" TargetMode="External"/><Relationship Id="rId44" Type="http://schemas.openxmlformats.org/officeDocument/2006/relationships/hyperlink" Target="http://www.rostock-port.de/" TargetMode="External"/><Relationship Id="rId52" Type="http://schemas.openxmlformats.org/officeDocument/2006/relationships/hyperlink" Target="http://www.skangass.com/" TargetMode="External"/><Relationship Id="rId60" Type="http://schemas.openxmlformats.org/officeDocument/2006/relationships/hyperlink" Target="http://www.gastrade.gr/" TargetMode="External"/><Relationship Id="rId65" Type="http://schemas.openxmlformats.org/officeDocument/2006/relationships/hyperlink" Target="http://www.gateterminal.com/" TargetMode="External"/><Relationship Id="rId73" Type="http://schemas.openxmlformats.org/officeDocument/2006/relationships/hyperlink" Target="http://www.shannonlng.ie/" TargetMode="External"/><Relationship Id="rId78" Type="http://schemas.openxmlformats.org/officeDocument/2006/relationships/hyperlink" Target="http://www.skangass.com/" TargetMode="External"/><Relationship Id="rId81" Type="http://schemas.openxmlformats.org/officeDocument/2006/relationships/vmlDrawing" Target="../drawings/vmlDrawing1.vml"/><Relationship Id="rId4" Type="http://schemas.openxmlformats.org/officeDocument/2006/relationships/hyperlink" Target="http://www.fosmax-lng.com/" TargetMode="External"/><Relationship Id="rId9" Type="http://schemas.openxmlformats.org/officeDocument/2006/relationships/hyperlink" Target="http://www.adriaticlng.com/" TargetMode="External"/><Relationship Id="rId13" Type="http://schemas.openxmlformats.org/officeDocument/2006/relationships/hyperlink" Target="http://www.shippingatlantico.ren.pt/" TargetMode="External"/><Relationship Id="rId18" Type="http://schemas.openxmlformats.org/officeDocument/2006/relationships/hyperlink" Target="http://www.saggas.com/" TargetMode="External"/><Relationship Id="rId39" Type="http://schemas.openxmlformats.org/officeDocument/2006/relationships/hyperlink" Target="http://www.enagas.es/" TargetMode="External"/><Relationship Id="rId34" Type="http://schemas.openxmlformats.org/officeDocument/2006/relationships/hyperlink" Target="http://www.polskielng.pl/" TargetMode="External"/><Relationship Id="rId50" Type="http://schemas.openxmlformats.org/officeDocument/2006/relationships/hyperlink" Target="http://www.skangass.com/" TargetMode="External"/><Relationship Id="rId55" Type="http://schemas.openxmlformats.org/officeDocument/2006/relationships/hyperlink" Target="http://www.haminanenergia.fi/" TargetMode="External"/><Relationship Id="rId76" Type="http://schemas.openxmlformats.org/officeDocument/2006/relationships/hyperlink" Target="http://www.depa.gr/" TargetMode="External"/><Relationship Id="rId7" Type="http://schemas.openxmlformats.org/officeDocument/2006/relationships/hyperlink" Target="http://www.dunkerquelng.com/" TargetMode="External"/><Relationship Id="rId71" Type="http://schemas.openxmlformats.org/officeDocument/2006/relationships/hyperlink" Target="http://www.gasum.com/" TargetMode="External"/><Relationship Id="rId2" Type="http://schemas.openxmlformats.org/officeDocument/2006/relationships/hyperlink" Target="http://www.elengy.com/" TargetMode="External"/><Relationship Id="rId29" Type="http://schemas.openxmlformats.org/officeDocument/2006/relationships/hyperlink" Target="http://www.fluxys.com/" TargetMode="External"/><Relationship Id="rId24" Type="http://schemas.openxmlformats.org/officeDocument/2006/relationships/hyperlink" Target="http://www.egegaz.com.tr/" TargetMode="External"/><Relationship Id="rId40" Type="http://schemas.openxmlformats.org/officeDocument/2006/relationships/hyperlink" Target="http://www.nationalgrid.com/uk/GrainLNG/" TargetMode="External"/><Relationship Id="rId45" Type="http://schemas.openxmlformats.org/officeDocument/2006/relationships/hyperlink" Target="http://www.gasnaturalfenosa.com/" TargetMode="External"/><Relationship Id="rId66" Type="http://schemas.openxmlformats.org/officeDocument/2006/relationships/hyperlink" Target="http://www.gateterminal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eweasterneurope.eu/interviews/1281-the-time-for-lng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www.platts.com/latest-news/natural-gas/moscow/russias-gazprom-cancels-call-to-prepare-project-26211338" TargetMode="External"/><Relationship Id="rId7" Type="http://schemas.openxmlformats.org/officeDocument/2006/relationships/hyperlink" Target="http://www.ft.com/intl/cms/s/0/9b3326ca-7e96-11e3-8642-00144feabdc0.html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sonatrach.com/en/aval.html" TargetMode="External"/><Relationship Id="rId1" Type="http://schemas.openxmlformats.org/officeDocument/2006/relationships/hyperlink" Target="http://www.sonatrach.com/en/aval.html" TargetMode="External"/><Relationship Id="rId6" Type="http://schemas.openxmlformats.org/officeDocument/2006/relationships/hyperlink" Target="http://www.lngworldnews.com/cyprus-to-start-negotiations-over-lng-terminal/" TargetMode="External"/><Relationship Id="rId11" Type="http://schemas.openxmlformats.org/officeDocument/2006/relationships/hyperlink" Target="http://www.inland-navigation.org/lng_database/lng-production-plant-kollsnes-norway/" TargetMode="External"/><Relationship Id="rId5" Type="http://schemas.openxmlformats.org/officeDocument/2006/relationships/hyperlink" Target="http://www.lngworldnews.com/yamal-lng-to-get-state-funds-backing/" TargetMode="External"/><Relationship Id="rId10" Type="http://schemas.openxmlformats.org/officeDocument/2006/relationships/hyperlink" Target="http://www.inland-navigation.org/lng_database/snohvit-lng-production-plant-hammerfest/" TargetMode="External"/><Relationship Id="rId4" Type="http://schemas.openxmlformats.org/officeDocument/2006/relationships/hyperlink" Target="http://www.lngworldnews.com/yamal-lng-to-get-state-funds-backing/" TargetMode="External"/><Relationship Id="rId9" Type="http://schemas.openxmlformats.org/officeDocument/2006/relationships/hyperlink" Target="http://www.inland-navigation.org/lng_database/lng-production-plant-risavika-norway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</sheetPr>
  <dimension ref="A1:AB94"/>
  <sheetViews>
    <sheetView showGridLines="0" tabSelected="1" zoomScaleNormal="100" workbookViewId="0">
      <pane xSplit="5" ySplit="3" topLeftCell="F4" activePane="bottomRight" state="frozenSplit"/>
      <selection pane="topRight" activeCell="E1" sqref="E1"/>
      <selection pane="bottomLeft" activeCell="A6" sqref="A6"/>
      <selection pane="bottomRight" activeCell="A4" sqref="A4"/>
    </sheetView>
  </sheetViews>
  <sheetFormatPr defaultRowHeight="12.75" x14ac:dyDescent="0.2"/>
  <cols>
    <col min="1" max="1" width="11.140625" style="29" customWidth="1"/>
    <col min="2" max="2" width="17.42578125" style="29" customWidth="1"/>
    <col min="3" max="3" width="12.140625" style="15" customWidth="1"/>
    <col min="4" max="4" width="13.28515625" style="29" bestFit="1" customWidth="1"/>
    <col min="5" max="5" width="8.140625" style="29" bestFit="1" customWidth="1"/>
    <col min="6" max="6" width="8" style="31" customWidth="1"/>
    <col min="7" max="7" width="24" style="15" bestFit="1" customWidth="1"/>
    <col min="8" max="8" width="15" style="15" customWidth="1"/>
    <col min="9" max="9" width="17.7109375" style="10" bestFit="1" customWidth="1"/>
    <col min="10" max="10" width="13.5703125" style="10" customWidth="1"/>
    <col min="11" max="11" width="8.140625" style="10" bestFit="1" customWidth="1"/>
    <col min="12" max="12" width="17.140625" style="10" customWidth="1"/>
    <col min="13" max="13" width="8.7109375" style="10" bestFit="1" customWidth="1"/>
    <col min="14" max="14" width="14.42578125" style="10" bestFit="1" customWidth="1"/>
    <col min="15" max="15" width="16.28515625" style="10" customWidth="1"/>
    <col min="16" max="16" width="12" style="10" bestFit="1" customWidth="1"/>
    <col min="17" max="17" width="39.42578125" style="15" customWidth="1"/>
    <col min="18" max="18" width="16.42578125" style="15" customWidth="1"/>
    <col min="19" max="19" width="26.85546875" style="10" bestFit="1" customWidth="1"/>
    <col min="20" max="28" width="9.140625" style="10"/>
    <col min="29" max="16384" width="9.140625" style="29"/>
  </cols>
  <sheetData>
    <row r="1" spans="1:19" s="10" customFormat="1" ht="36" customHeight="1" x14ac:dyDescent="0.2">
      <c r="A1" s="14"/>
      <c r="B1" s="14"/>
      <c r="C1" s="111" t="s">
        <v>237</v>
      </c>
      <c r="D1" s="112"/>
      <c r="E1" s="112"/>
      <c r="F1" s="14"/>
      <c r="G1" s="13"/>
      <c r="H1" s="13"/>
      <c r="I1" s="13"/>
      <c r="J1" s="13"/>
      <c r="Q1" s="13"/>
      <c r="R1" s="13"/>
    </row>
    <row r="2" spans="1:19" s="14" customFormat="1" x14ac:dyDescent="0.2">
      <c r="E2" s="13"/>
      <c r="G2" s="13"/>
      <c r="H2" s="13"/>
      <c r="I2" s="13"/>
      <c r="J2" s="13"/>
      <c r="K2" s="13"/>
      <c r="L2" s="13"/>
      <c r="M2" s="13"/>
      <c r="Q2" s="13"/>
      <c r="R2" s="13"/>
    </row>
    <row r="3" spans="1:19" s="14" customFormat="1" ht="38.25" customHeight="1" x14ac:dyDescent="0.2">
      <c r="A3" s="39" t="s">
        <v>87</v>
      </c>
      <c r="B3" s="40" t="s">
        <v>286</v>
      </c>
      <c r="C3" s="39" t="s">
        <v>77</v>
      </c>
      <c r="D3" s="39" t="s">
        <v>162</v>
      </c>
      <c r="E3" s="40" t="s">
        <v>163</v>
      </c>
      <c r="F3" s="40" t="s">
        <v>126</v>
      </c>
      <c r="G3" s="40" t="s">
        <v>169</v>
      </c>
      <c r="H3" s="40" t="s">
        <v>380</v>
      </c>
      <c r="I3" s="40" t="s">
        <v>388</v>
      </c>
      <c r="J3" s="40" t="s">
        <v>381</v>
      </c>
      <c r="K3" s="41" t="s">
        <v>18</v>
      </c>
      <c r="L3" s="40" t="s">
        <v>382</v>
      </c>
      <c r="M3" s="40" t="s">
        <v>86</v>
      </c>
      <c r="N3" s="41" t="s">
        <v>147</v>
      </c>
      <c r="O3" s="40" t="s">
        <v>148</v>
      </c>
      <c r="P3" s="40" t="s">
        <v>150</v>
      </c>
      <c r="Q3" s="40" t="s">
        <v>172</v>
      </c>
      <c r="R3" s="40" t="s">
        <v>356</v>
      </c>
      <c r="S3" s="62" t="s">
        <v>40</v>
      </c>
    </row>
    <row r="4" spans="1:19" s="10" customFormat="1" x14ac:dyDescent="0.2">
      <c r="A4" s="16" t="s">
        <v>212</v>
      </c>
      <c r="B4" s="16" t="s">
        <v>324</v>
      </c>
      <c r="C4" s="16" t="s">
        <v>104</v>
      </c>
      <c r="D4" s="16" t="s">
        <v>166</v>
      </c>
      <c r="E4" s="22">
        <v>2018</v>
      </c>
      <c r="F4" s="16" t="s">
        <v>132</v>
      </c>
      <c r="G4" s="16" t="s">
        <v>214</v>
      </c>
      <c r="H4" s="65">
        <f>ROUND(22/24*1000000,-3)</f>
        <v>917000</v>
      </c>
      <c r="I4" s="43">
        <v>8</v>
      </c>
      <c r="J4" s="66">
        <v>230000</v>
      </c>
      <c r="K4" s="34"/>
      <c r="L4" s="66">
        <v>230000</v>
      </c>
      <c r="M4" s="34"/>
      <c r="N4" s="67"/>
      <c r="O4" s="67"/>
      <c r="P4" s="16"/>
      <c r="Q4" s="16" t="s">
        <v>270</v>
      </c>
      <c r="R4" s="64" t="s">
        <v>213</v>
      </c>
      <c r="S4" s="16"/>
    </row>
    <row r="5" spans="1:19" s="10" customFormat="1" x14ac:dyDescent="0.2">
      <c r="A5" s="16" t="s">
        <v>146</v>
      </c>
      <c r="B5" s="16" t="s">
        <v>287</v>
      </c>
      <c r="C5" s="16" t="s">
        <v>106</v>
      </c>
      <c r="D5" s="16" t="s">
        <v>165</v>
      </c>
      <c r="E5" s="22">
        <v>1987</v>
      </c>
      <c r="F5" s="16" t="s">
        <v>191</v>
      </c>
      <c r="G5" s="16" t="s">
        <v>14</v>
      </c>
      <c r="H5" s="65">
        <v>1700000</v>
      </c>
      <c r="I5" s="32">
        <v>9</v>
      </c>
      <c r="J5" s="66">
        <v>380000</v>
      </c>
      <c r="K5" s="34">
        <v>4</v>
      </c>
      <c r="L5" s="66">
        <v>266000</v>
      </c>
      <c r="M5" s="34">
        <v>1</v>
      </c>
      <c r="N5" s="67">
        <v>13</v>
      </c>
      <c r="O5" s="67">
        <v>80</v>
      </c>
      <c r="P5" s="16" t="s">
        <v>149</v>
      </c>
      <c r="Q5" s="16" t="s">
        <v>181</v>
      </c>
      <c r="R5" s="64" t="s">
        <v>33</v>
      </c>
      <c r="S5" s="16"/>
    </row>
    <row r="6" spans="1:19" s="10" customFormat="1" x14ac:dyDescent="0.2">
      <c r="A6" s="16" t="s">
        <v>146</v>
      </c>
      <c r="B6" s="16" t="s">
        <v>287</v>
      </c>
      <c r="C6" s="16" t="s">
        <v>78</v>
      </c>
      <c r="D6" s="16" t="s">
        <v>164</v>
      </c>
      <c r="E6" s="22">
        <v>2015</v>
      </c>
      <c r="F6" s="16" t="s">
        <v>191</v>
      </c>
      <c r="G6" s="16" t="s">
        <v>14</v>
      </c>
      <c r="H6" s="65">
        <v>1700000</v>
      </c>
      <c r="I6" s="32">
        <v>9</v>
      </c>
      <c r="J6" s="66">
        <v>380000</v>
      </c>
      <c r="K6" s="34">
        <v>4</v>
      </c>
      <c r="L6" s="66">
        <v>266000</v>
      </c>
      <c r="M6" s="34">
        <v>2</v>
      </c>
      <c r="N6" s="67">
        <v>13</v>
      </c>
      <c r="O6" s="67">
        <v>80</v>
      </c>
      <c r="P6" s="16" t="s">
        <v>149</v>
      </c>
      <c r="Q6" s="16" t="s">
        <v>181</v>
      </c>
      <c r="R6" s="64" t="s">
        <v>33</v>
      </c>
      <c r="S6" s="16"/>
    </row>
    <row r="7" spans="1:19" s="10" customFormat="1" x14ac:dyDescent="0.2">
      <c r="A7" s="16" t="s">
        <v>146</v>
      </c>
      <c r="B7" s="16" t="s">
        <v>287</v>
      </c>
      <c r="C7" s="16" t="s">
        <v>104</v>
      </c>
      <c r="D7" s="16" t="s">
        <v>164</v>
      </c>
      <c r="E7" s="22">
        <v>2019</v>
      </c>
      <c r="F7" s="16" t="s">
        <v>191</v>
      </c>
      <c r="G7" s="16" t="s">
        <v>14</v>
      </c>
      <c r="H7" s="65">
        <v>2150000</v>
      </c>
      <c r="I7" s="32">
        <v>12</v>
      </c>
      <c r="J7" s="66">
        <v>560000</v>
      </c>
      <c r="K7" s="34">
        <v>5</v>
      </c>
      <c r="L7" s="66">
        <v>266000</v>
      </c>
      <c r="M7" s="34">
        <v>2</v>
      </c>
      <c r="N7" s="67">
        <v>13</v>
      </c>
      <c r="O7" s="67">
        <v>80</v>
      </c>
      <c r="P7" s="16" t="s">
        <v>149</v>
      </c>
      <c r="Q7" s="16" t="s">
        <v>181</v>
      </c>
      <c r="R7" s="64" t="s">
        <v>33</v>
      </c>
      <c r="S7" s="16"/>
    </row>
    <row r="8" spans="1:19" s="3" customFormat="1" x14ac:dyDescent="0.2">
      <c r="A8" s="24" t="s">
        <v>125</v>
      </c>
      <c r="B8" s="24" t="s">
        <v>325</v>
      </c>
      <c r="C8" s="24" t="s">
        <v>104</v>
      </c>
      <c r="D8" s="26" t="s">
        <v>166</v>
      </c>
      <c r="E8" s="25">
        <v>2019</v>
      </c>
      <c r="F8" s="24" t="s">
        <v>127</v>
      </c>
      <c r="G8" s="26" t="s">
        <v>269</v>
      </c>
      <c r="H8" s="65">
        <f>ROUND(5.5/24*1000000,-3)</f>
        <v>229000</v>
      </c>
      <c r="I8" s="71" t="s">
        <v>188</v>
      </c>
      <c r="K8" s="42"/>
      <c r="L8" s="66">
        <v>75000</v>
      </c>
      <c r="M8" s="26"/>
      <c r="N8" s="26"/>
      <c r="O8" s="26"/>
      <c r="P8" s="26"/>
      <c r="Q8" s="26" t="s">
        <v>268</v>
      </c>
      <c r="R8" s="69" t="s">
        <v>279</v>
      </c>
      <c r="S8" s="24" t="s">
        <v>206</v>
      </c>
    </row>
    <row r="9" spans="1:19" s="3" customFormat="1" x14ac:dyDescent="0.2">
      <c r="A9" s="24" t="s">
        <v>125</v>
      </c>
      <c r="B9" s="24" t="s">
        <v>325</v>
      </c>
      <c r="C9" s="24" t="s">
        <v>104</v>
      </c>
      <c r="D9" s="26" t="s">
        <v>164</v>
      </c>
      <c r="E9" s="25">
        <v>2021</v>
      </c>
      <c r="F9" s="24" t="s">
        <v>127</v>
      </c>
      <c r="G9" s="26" t="s">
        <v>269</v>
      </c>
      <c r="H9" s="65">
        <f>ROUND(8.2/24*1000000,-3)</f>
        <v>342000</v>
      </c>
      <c r="I9" s="71" t="s">
        <v>189</v>
      </c>
      <c r="J9" s="27"/>
      <c r="K9" s="42"/>
      <c r="L9" s="26"/>
      <c r="M9" s="26"/>
      <c r="N9" s="26"/>
      <c r="O9" s="26"/>
      <c r="P9" s="26"/>
      <c r="Q9" s="26" t="s">
        <v>268</v>
      </c>
      <c r="R9" s="69" t="s">
        <v>279</v>
      </c>
      <c r="S9" s="24" t="s">
        <v>207</v>
      </c>
    </row>
    <row r="10" spans="1:19" s="3" customFormat="1" x14ac:dyDescent="0.2">
      <c r="A10" s="24" t="s">
        <v>125</v>
      </c>
      <c r="B10" s="24" t="s">
        <v>325</v>
      </c>
      <c r="C10" s="24" t="s">
        <v>104</v>
      </c>
      <c r="D10" s="26" t="s">
        <v>164</v>
      </c>
      <c r="E10" s="25">
        <v>2023</v>
      </c>
      <c r="F10" s="24" t="s">
        <v>127</v>
      </c>
      <c r="G10" s="26" t="s">
        <v>269</v>
      </c>
      <c r="H10" s="65">
        <f>ROUND(16.5/24*1000000,-3)</f>
        <v>688000</v>
      </c>
      <c r="I10" s="71" t="s">
        <v>365</v>
      </c>
      <c r="J10" s="66">
        <f>2*180000</f>
        <v>360000</v>
      </c>
      <c r="K10" s="42">
        <v>2</v>
      </c>
      <c r="L10" s="66">
        <v>265000</v>
      </c>
      <c r="M10" s="26"/>
      <c r="N10" s="26"/>
      <c r="O10" s="26"/>
      <c r="P10" s="26"/>
      <c r="Q10" s="26" t="s">
        <v>268</v>
      </c>
      <c r="R10" s="69" t="s">
        <v>279</v>
      </c>
      <c r="S10" s="24" t="s">
        <v>208</v>
      </c>
    </row>
    <row r="11" spans="1:19" s="3" customFormat="1" x14ac:dyDescent="0.2">
      <c r="A11" s="24" t="s">
        <v>128</v>
      </c>
      <c r="B11" s="24" t="s">
        <v>326</v>
      </c>
      <c r="C11" s="24" t="s">
        <v>104</v>
      </c>
      <c r="D11" s="26" t="s">
        <v>166</v>
      </c>
      <c r="E11" s="25">
        <v>2018</v>
      </c>
      <c r="F11" s="24" t="s">
        <v>191</v>
      </c>
      <c r="G11" s="26" t="s">
        <v>56</v>
      </c>
      <c r="H11" s="65">
        <f>ROUND(11/24*1000000,-3)</f>
        <v>458000</v>
      </c>
      <c r="I11" s="43">
        <v>4</v>
      </c>
      <c r="J11" s="28">
        <v>90000</v>
      </c>
      <c r="K11" s="42"/>
      <c r="L11" s="66">
        <v>75000</v>
      </c>
      <c r="M11" s="26"/>
      <c r="N11" s="26"/>
      <c r="O11" s="26"/>
      <c r="P11" s="26"/>
      <c r="Q11" s="69"/>
      <c r="R11" s="69" t="s">
        <v>267</v>
      </c>
      <c r="S11" s="26"/>
    </row>
    <row r="12" spans="1:19" s="3" customFormat="1" x14ac:dyDescent="0.2">
      <c r="A12" s="24" t="s">
        <v>128</v>
      </c>
      <c r="B12" s="24" t="s">
        <v>311</v>
      </c>
      <c r="C12" s="24" t="s">
        <v>104</v>
      </c>
      <c r="D12" s="26" t="s">
        <v>166</v>
      </c>
      <c r="E12" s="25">
        <v>2018</v>
      </c>
      <c r="F12" s="16" t="s">
        <v>191</v>
      </c>
      <c r="G12" s="26" t="s">
        <v>30</v>
      </c>
      <c r="H12" s="65">
        <f>ROUND(3.84/24*1000000,-3)</f>
        <v>160000</v>
      </c>
      <c r="I12" s="43">
        <v>2.5</v>
      </c>
      <c r="J12" s="28">
        <v>160000</v>
      </c>
      <c r="K12" s="42"/>
      <c r="L12" s="66">
        <v>175000</v>
      </c>
      <c r="M12" s="26"/>
      <c r="N12" s="26"/>
      <c r="O12" s="26"/>
      <c r="P12" s="26"/>
      <c r="Q12" s="26" t="s">
        <v>216</v>
      </c>
      <c r="R12" s="69" t="s">
        <v>215</v>
      </c>
      <c r="S12" s="26"/>
    </row>
    <row r="13" spans="1:19" s="3" customFormat="1" x14ac:dyDescent="0.2">
      <c r="A13" s="24" t="s">
        <v>129</v>
      </c>
      <c r="B13" s="24" t="s">
        <v>288</v>
      </c>
      <c r="C13" s="24" t="s">
        <v>78</v>
      </c>
      <c r="D13" s="26" t="s">
        <v>166</v>
      </c>
      <c r="E13" s="25">
        <v>2016</v>
      </c>
      <c r="F13" s="24" t="s">
        <v>118</v>
      </c>
      <c r="G13" s="26" t="s">
        <v>390</v>
      </c>
      <c r="H13" s="26"/>
      <c r="I13" s="43">
        <v>0.11</v>
      </c>
      <c r="J13" s="28">
        <v>30000</v>
      </c>
      <c r="K13" s="42">
        <v>1</v>
      </c>
      <c r="L13" s="28">
        <v>20000</v>
      </c>
      <c r="M13" s="26"/>
      <c r="N13" s="26"/>
      <c r="O13" s="26"/>
      <c r="P13" s="26"/>
      <c r="Q13" s="26" t="s">
        <v>220</v>
      </c>
      <c r="R13" s="64" t="s">
        <v>257</v>
      </c>
      <c r="S13" s="24"/>
    </row>
    <row r="14" spans="1:19" s="3" customFormat="1" x14ac:dyDescent="0.2">
      <c r="A14" s="24" t="s">
        <v>129</v>
      </c>
      <c r="B14" s="24" t="s">
        <v>386</v>
      </c>
      <c r="C14" s="24" t="s">
        <v>78</v>
      </c>
      <c r="D14" s="26" t="s">
        <v>166</v>
      </c>
      <c r="E14" s="25">
        <v>2017</v>
      </c>
      <c r="F14" s="24" t="s">
        <v>118</v>
      </c>
      <c r="G14" s="26" t="s">
        <v>36</v>
      </c>
      <c r="H14" s="26"/>
      <c r="I14" s="43"/>
      <c r="J14" s="28">
        <v>10000</v>
      </c>
      <c r="K14" s="42">
        <v>8</v>
      </c>
      <c r="L14" s="26"/>
      <c r="M14" s="26"/>
      <c r="N14" s="26"/>
      <c r="O14" s="26"/>
      <c r="P14" s="26"/>
      <c r="Q14" s="26" t="s">
        <v>223</v>
      </c>
      <c r="R14" s="68" t="s">
        <v>271</v>
      </c>
      <c r="S14" s="24"/>
    </row>
    <row r="15" spans="1:19" s="3" customFormat="1" x14ac:dyDescent="0.2">
      <c r="A15" s="24" t="s">
        <v>129</v>
      </c>
      <c r="B15" s="24" t="s">
        <v>290</v>
      </c>
      <c r="C15" s="24" t="s">
        <v>78</v>
      </c>
      <c r="D15" s="26" t="s">
        <v>166</v>
      </c>
      <c r="E15" s="25">
        <v>2018</v>
      </c>
      <c r="F15" s="24" t="s">
        <v>118</v>
      </c>
      <c r="G15" s="26" t="s">
        <v>66</v>
      </c>
      <c r="H15" s="26"/>
      <c r="I15" s="43"/>
      <c r="J15" s="28">
        <v>50000</v>
      </c>
      <c r="K15" s="42">
        <v>1</v>
      </c>
      <c r="L15" s="26"/>
      <c r="M15" s="26"/>
      <c r="N15" s="26"/>
      <c r="O15" s="26"/>
      <c r="P15" s="26"/>
      <c r="Q15" s="26" t="s">
        <v>218</v>
      </c>
      <c r="R15" s="68" t="s">
        <v>42</v>
      </c>
      <c r="S15" s="24" t="s">
        <v>289</v>
      </c>
    </row>
    <row r="16" spans="1:19" s="3" customFormat="1" x14ac:dyDescent="0.2">
      <c r="A16" s="24" t="s">
        <v>129</v>
      </c>
      <c r="B16" s="24" t="s">
        <v>291</v>
      </c>
      <c r="C16" s="24" t="s">
        <v>78</v>
      </c>
      <c r="D16" s="26" t="s">
        <v>166</v>
      </c>
      <c r="E16" s="25">
        <v>2018</v>
      </c>
      <c r="F16" s="24" t="s">
        <v>118</v>
      </c>
      <c r="G16" s="26" t="s">
        <v>222</v>
      </c>
      <c r="H16" s="26"/>
      <c r="I16" s="43"/>
      <c r="J16" s="28">
        <v>30000</v>
      </c>
      <c r="K16" s="42">
        <v>1</v>
      </c>
      <c r="L16" s="26"/>
      <c r="M16" s="26"/>
      <c r="N16" s="26"/>
      <c r="O16" s="26"/>
      <c r="P16" s="26"/>
      <c r="Q16" s="72" t="s">
        <v>265</v>
      </c>
      <c r="R16" s="68" t="s">
        <v>266</v>
      </c>
      <c r="S16" s="26"/>
    </row>
    <row r="17" spans="1:19" s="3" customFormat="1" x14ac:dyDescent="0.2">
      <c r="A17" s="24" t="s">
        <v>129</v>
      </c>
      <c r="B17" s="24" t="s">
        <v>292</v>
      </c>
      <c r="C17" s="24" t="s">
        <v>104</v>
      </c>
      <c r="D17" s="26" t="s">
        <v>166</v>
      </c>
      <c r="E17" s="25">
        <v>2017</v>
      </c>
      <c r="F17" s="24" t="s">
        <v>118</v>
      </c>
      <c r="G17" s="26" t="s">
        <v>390</v>
      </c>
      <c r="H17" s="26"/>
      <c r="I17" s="43">
        <v>0.1</v>
      </c>
      <c r="J17" s="28"/>
      <c r="K17" s="42">
        <v>1</v>
      </c>
      <c r="L17" s="26"/>
      <c r="M17" s="26"/>
      <c r="N17" s="26"/>
      <c r="O17" s="26"/>
      <c r="P17" s="26"/>
      <c r="Q17" s="26" t="s">
        <v>220</v>
      </c>
      <c r="R17" s="64" t="s">
        <v>257</v>
      </c>
      <c r="S17" s="24"/>
    </row>
    <row r="18" spans="1:19" s="3" customFormat="1" x14ac:dyDescent="0.2">
      <c r="A18" s="24" t="s">
        <v>129</v>
      </c>
      <c r="B18" s="24" t="s">
        <v>327</v>
      </c>
      <c r="C18" s="24" t="s">
        <v>104</v>
      </c>
      <c r="D18" s="26" t="s">
        <v>166</v>
      </c>
      <c r="E18" s="25">
        <v>2021</v>
      </c>
      <c r="F18" s="16" t="s">
        <v>191</v>
      </c>
      <c r="G18" s="26" t="s">
        <v>29</v>
      </c>
      <c r="H18" s="65">
        <f>19.2/24*1000000</f>
        <v>799999.99999999988</v>
      </c>
      <c r="I18" s="43">
        <v>2.5</v>
      </c>
      <c r="J18" s="28">
        <v>180000</v>
      </c>
      <c r="K18" s="42"/>
      <c r="L18" s="66">
        <v>150000</v>
      </c>
      <c r="M18" s="26"/>
      <c r="N18" s="26"/>
      <c r="O18" s="26"/>
      <c r="P18" s="26"/>
      <c r="Q18" s="26" t="s">
        <v>62</v>
      </c>
      <c r="R18" s="64" t="s">
        <v>272</v>
      </c>
      <c r="S18" s="24"/>
    </row>
    <row r="19" spans="1:19" s="10" customFormat="1" x14ac:dyDescent="0.2">
      <c r="A19" s="16" t="s">
        <v>130</v>
      </c>
      <c r="B19" s="16" t="s">
        <v>293</v>
      </c>
      <c r="C19" s="16" t="s">
        <v>106</v>
      </c>
      <c r="D19" s="16" t="s">
        <v>165</v>
      </c>
      <c r="E19" s="22">
        <v>1972</v>
      </c>
      <c r="F19" s="16" t="s">
        <v>191</v>
      </c>
      <c r="G19" s="16" t="s">
        <v>15</v>
      </c>
      <c r="H19" s="66">
        <v>710000</v>
      </c>
      <c r="I19" s="32">
        <v>3.4</v>
      </c>
      <c r="J19" s="66">
        <v>150000</v>
      </c>
      <c r="K19" s="34">
        <v>3</v>
      </c>
      <c r="L19" s="66">
        <v>75000</v>
      </c>
      <c r="M19" s="34">
        <v>1</v>
      </c>
      <c r="N19" s="33">
        <v>12</v>
      </c>
      <c r="O19" s="33">
        <v>67.7</v>
      </c>
      <c r="P19" s="16" t="s">
        <v>149</v>
      </c>
      <c r="Q19" s="16" t="s">
        <v>183</v>
      </c>
      <c r="R19" s="64" t="s">
        <v>21</v>
      </c>
      <c r="S19" s="16"/>
    </row>
    <row r="20" spans="1:19" s="10" customFormat="1" x14ac:dyDescent="0.2">
      <c r="A20" s="16" t="s">
        <v>130</v>
      </c>
      <c r="B20" s="16" t="s">
        <v>294</v>
      </c>
      <c r="C20" s="16" t="s">
        <v>106</v>
      </c>
      <c r="D20" s="16" t="s">
        <v>165</v>
      </c>
      <c r="E20" s="22">
        <v>1980</v>
      </c>
      <c r="F20" s="16" t="s">
        <v>191</v>
      </c>
      <c r="G20" s="16" t="s">
        <v>15</v>
      </c>
      <c r="H20" s="66">
        <v>1600000</v>
      </c>
      <c r="I20" s="32">
        <v>10</v>
      </c>
      <c r="J20" s="66">
        <v>360000</v>
      </c>
      <c r="K20" s="34">
        <v>3</v>
      </c>
      <c r="L20" s="66">
        <v>267000</v>
      </c>
      <c r="M20" s="34">
        <v>1</v>
      </c>
      <c r="N20" s="33">
        <v>13</v>
      </c>
      <c r="O20" s="33">
        <v>80</v>
      </c>
      <c r="P20" s="16" t="s">
        <v>149</v>
      </c>
      <c r="Q20" s="16" t="s">
        <v>183</v>
      </c>
      <c r="R20" s="64" t="s">
        <v>21</v>
      </c>
      <c r="S20" s="16"/>
    </row>
    <row r="21" spans="1:19" s="10" customFormat="1" x14ac:dyDescent="0.2">
      <c r="A21" s="16" t="s">
        <v>130</v>
      </c>
      <c r="B21" s="16" t="s">
        <v>294</v>
      </c>
      <c r="C21" s="16" t="s">
        <v>104</v>
      </c>
      <c r="D21" s="16" t="s">
        <v>164</v>
      </c>
      <c r="E21" s="22">
        <v>2020</v>
      </c>
      <c r="F21" s="16" t="s">
        <v>191</v>
      </c>
      <c r="G21" s="16" t="s">
        <v>15</v>
      </c>
      <c r="H21" s="66">
        <v>2650000</v>
      </c>
      <c r="I21" s="32">
        <v>16.5</v>
      </c>
      <c r="J21" s="66">
        <v>550000</v>
      </c>
      <c r="K21" s="34">
        <v>4</v>
      </c>
      <c r="L21" s="66">
        <v>267000</v>
      </c>
      <c r="M21" s="34">
        <v>1</v>
      </c>
      <c r="N21" s="33">
        <v>13</v>
      </c>
      <c r="O21" s="33">
        <v>80</v>
      </c>
      <c r="P21" s="16" t="s">
        <v>149</v>
      </c>
      <c r="Q21" s="16" t="s">
        <v>183</v>
      </c>
      <c r="R21" s="64" t="s">
        <v>21</v>
      </c>
      <c r="S21" s="16"/>
    </row>
    <row r="22" spans="1:19" s="10" customFormat="1" x14ac:dyDescent="0.2">
      <c r="A22" s="16" t="s">
        <v>130</v>
      </c>
      <c r="B22" s="16" t="s">
        <v>295</v>
      </c>
      <c r="C22" s="16" t="s">
        <v>106</v>
      </c>
      <c r="D22" s="16" t="s">
        <v>165</v>
      </c>
      <c r="E22" s="22">
        <v>2010</v>
      </c>
      <c r="F22" s="16" t="s">
        <v>191</v>
      </c>
      <c r="G22" s="16" t="s">
        <v>151</v>
      </c>
      <c r="H22" s="66">
        <v>1160000</v>
      </c>
      <c r="I22" s="32">
        <v>8.25</v>
      </c>
      <c r="J22" s="66">
        <v>330000</v>
      </c>
      <c r="K22" s="34">
        <v>3</v>
      </c>
      <c r="L22" s="66">
        <v>267000</v>
      </c>
      <c r="M22" s="34">
        <v>1</v>
      </c>
      <c r="N22" s="33">
        <v>15</v>
      </c>
      <c r="O22" s="33">
        <v>90</v>
      </c>
      <c r="P22" s="16" t="s">
        <v>149</v>
      </c>
      <c r="Q22" s="16" t="s">
        <v>180</v>
      </c>
      <c r="R22" s="64" t="s">
        <v>37</v>
      </c>
      <c r="S22" s="16"/>
    </row>
    <row r="23" spans="1:19" s="10" customFormat="1" x14ac:dyDescent="0.2">
      <c r="A23" s="16" t="s">
        <v>130</v>
      </c>
      <c r="B23" s="16" t="s">
        <v>295</v>
      </c>
      <c r="C23" s="16" t="s">
        <v>104</v>
      </c>
      <c r="D23" s="16" t="s">
        <v>164</v>
      </c>
      <c r="E23" s="22">
        <v>2020</v>
      </c>
      <c r="F23" s="16" t="s">
        <v>191</v>
      </c>
      <c r="G23" s="16" t="s">
        <v>151</v>
      </c>
      <c r="H23" s="66">
        <v>2320000</v>
      </c>
      <c r="I23" s="32">
        <v>16.5</v>
      </c>
      <c r="J23" s="66">
        <v>550000</v>
      </c>
      <c r="K23" s="34">
        <v>5</v>
      </c>
      <c r="L23" s="66">
        <v>267000</v>
      </c>
      <c r="M23" s="34">
        <v>1</v>
      </c>
      <c r="N23" s="33">
        <v>15</v>
      </c>
      <c r="O23" s="33">
        <v>90</v>
      </c>
      <c r="P23" s="16" t="s">
        <v>149</v>
      </c>
      <c r="Q23" s="16" t="s">
        <v>180</v>
      </c>
      <c r="R23" s="64" t="s">
        <v>37</v>
      </c>
      <c r="S23" s="16"/>
    </row>
    <row r="24" spans="1:19" s="10" customFormat="1" x14ac:dyDescent="0.2">
      <c r="A24" s="16" t="s">
        <v>130</v>
      </c>
      <c r="B24" s="16" t="s">
        <v>296</v>
      </c>
      <c r="C24" s="16" t="s">
        <v>78</v>
      </c>
      <c r="D24" s="16" t="s">
        <v>166</v>
      </c>
      <c r="E24" s="22">
        <v>2015</v>
      </c>
      <c r="F24" s="16" t="s">
        <v>191</v>
      </c>
      <c r="G24" s="16" t="s">
        <v>20</v>
      </c>
      <c r="H24" s="66">
        <v>1900000</v>
      </c>
      <c r="I24" s="32">
        <v>13</v>
      </c>
      <c r="J24" s="66">
        <v>570000</v>
      </c>
      <c r="K24" s="34">
        <v>3</v>
      </c>
      <c r="L24" s="66">
        <v>267000</v>
      </c>
      <c r="M24" s="34">
        <v>1</v>
      </c>
      <c r="N24" s="33">
        <v>19</v>
      </c>
      <c r="O24" s="33">
        <v>90</v>
      </c>
      <c r="P24" s="16" t="s">
        <v>153</v>
      </c>
      <c r="Q24" s="16" t="s">
        <v>184</v>
      </c>
      <c r="R24" s="64" t="s">
        <v>79</v>
      </c>
      <c r="S24" s="16"/>
    </row>
    <row r="25" spans="1:19" s="10" customFormat="1" x14ac:dyDescent="0.2">
      <c r="A25" s="16" t="s">
        <v>130</v>
      </c>
      <c r="B25" s="16" t="s">
        <v>367</v>
      </c>
      <c r="C25" s="16" t="s">
        <v>104</v>
      </c>
      <c r="D25" s="16" t="s">
        <v>166</v>
      </c>
      <c r="E25" s="22">
        <v>2019</v>
      </c>
      <c r="F25" s="16" t="s">
        <v>191</v>
      </c>
      <c r="G25" s="16" t="s">
        <v>368</v>
      </c>
      <c r="H25" s="66">
        <f>ROUND(24/24*1000000,-3)</f>
        <v>1000000</v>
      </c>
      <c r="I25" s="32">
        <v>8</v>
      </c>
      <c r="J25" s="66">
        <v>360000</v>
      </c>
      <c r="K25" s="34"/>
      <c r="L25" s="30">
        <v>270000</v>
      </c>
      <c r="M25" s="34"/>
      <c r="N25" s="33"/>
      <c r="O25" s="33"/>
      <c r="P25" s="16"/>
      <c r="Q25" s="16" t="s">
        <v>369</v>
      </c>
      <c r="R25" s="64"/>
      <c r="S25" s="16"/>
    </row>
    <row r="26" spans="1:19" s="3" customFormat="1" x14ac:dyDescent="0.2">
      <c r="A26" s="24" t="s">
        <v>144</v>
      </c>
      <c r="B26" s="24" t="s">
        <v>328</v>
      </c>
      <c r="C26" s="24" t="s">
        <v>104</v>
      </c>
      <c r="D26" s="26" t="s">
        <v>166</v>
      </c>
      <c r="E26" s="25"/>
      <c r="F26" s="24" t="s">
        <v>118</v>
      </c>
      <c r="G26" s="26" t="s">
        <v>227</v>
      </c>
      <c r="H26" s="26"/>
      <c r="I26" s="43"/>
      <c r="J26" s="28"/>
      <c r="K26" s="42"/>
      <c r="L26" s="26"/>
      <c r="M26" s="26"/>
      <c r="N26" s="26"/>
      <c r="O26" s="26"/>
      <c r="P26" s="26"/>
      <c r="Q26" s="26" t="s">
        <v>227</v>
      </c>
      <c r="R26" s="69" t="s">
        <v>228</v>
      </c>
      <c r="S26" s="24" t="s">
        <v>225</v>
      </c>
    </row>
    <row r="27" spans="1:19" s="10" customFormat="1" x14ac:dyDescent="0.2">
      <c r="A27" s="16" t="s">
        <v>131</v>
      </c>
      <c r="B27" s="16" t="s">
        <v>297</v>
      </c>
      <c r="C27" s="16" t="s">
        <v>106</v>
      </c>
      <c r="D27" s="16" t="s">
        <v>165</v>
      </c>
      <c r="E27" s="22">
        <v>2000</v>
      </c>
      <c r="F27" s="16" t="s">
        <v>191</v>
      </c>
      <c r="G27" s="16" t="s">
        <v>3</v>
      </c>
      <c r="H27" s="66">
        <v>570000</v>
      </c>
      <c r="I27" s="32">
        <v>5</v>
      </c>
      <c r="J27" s="66">
        <v>130000</v>
      </c>
      <c r="K27" s="34">
        <v>2</v>
      </c>
      <c r="L27" s="30">
        <v>135000</v>
      </c>
      <c r="M27" s="34">
        <v>1</v>
      </c>
      <c r="N27" s="33">
        <v>12.7</v>
      </c>
      <c r="O27" s="33">
        <v>64</v>
      </c>
      <c r="P27" s="16" t="s">
        <v>149</v>
      </c>
      <c r="Q27" s="16" t="s">
        <v>185</v>
      </c>
      <c r="R27" s="64" t="s">
        <v>4</v>
      </c>
      <c r="S27" s="16"/>
    </row>
    <row r="28" spans="1:19" s="10" customFormat="1" x14ac:dyDescent="0.2">
      <c r="A28" s="16" t="s">
        <v>131</v>
      </c>
      <c r="B28" s="16" t="s">
        <v>297</v>
      </c>
      <c r="C28" s="16" t="s">
        <v>78</v>
      </c>
      <c r="D28" s="16" t="s">
        <v>164</v>
      </c>
      <c r="E28" s="22">
        <v>2016</v>
      </c>
      <c r="F28" s="16" t="s">
        <v>191</v>
      </c>
      <c r="G28" s="16" t="s">
        <v>3</v>
      </c>
      <c r="H28" s="66">
        <v>798000</v>
      </c>
      <c r="I28" s="32">
        <v>7</v>
      </c>
      <c r="J28" s="66">
        <v>225000</v>
      </c>
      <c r="K28" s="34">
        <v>3</v>
      </c>
      <c r="L28" s="30">
        <v>260000</v>
      </c>
      <c r="M28" s="34">
        <v>1</v>
      </c>
      <c r="N28" s="33">
        <v>12.7</v>
      </c>
      <c r="O28" s="33">
        <v>64</v>
      </c>
      <c r="P28" s="16" t="s">
        <v>149</v>
      </c>
      <c r="Q28" s="16" t="s">
        <v>185</v>
      </c>
      <c r="R28" s="64" t="s">
        <v>4</v>
      </c>
      <c r="S28" s="16"/>
    </row>
    <row r="29" spans="1:19" s="3" customFormat="1" x14ac:dyDescent="0.2">
      <c r="A29" s="24" t="s">
        <v>131</v>
      </c>
      <c r="B29" s="24" t="s">
        <v>330</v>
      </c>
      <c r="C29" s="24" t="s">
        <v>104</v>
      </c>
      <c r="D29" s="26" t="s">
        <v>166</v>
      </c>
      <c r="E29" s="25">
        <v>2017</v>
      </c>
      <c r="F29" s="24" t="s">
        <v>132</v>
      </c>
      <c r="G29" s="26" t="s">
        <v>44</v>
      </c>
      <c r="H29" s="66">
        <f>ROUND(14/24*1000000,-3)</f>
        <v>583000</v>
      </c>
      <c r="I29" s="43">
        <v>5</v>
      </c>
      <c r="J29" s="28">
        <v>170000</v>
      </c>
      <c r="K29" s="42"/>
      <c r="L29" s="28">
        <v>150000</v>
      </c>
      <c r="M29" s="26"/>
      <c r="N29" s="26"/>
      <c r="O29" s="26"/>
      <c r="P29" s="26"/>
      <c r="Q29" s="26" t="s">
        <v>264</v>
      </c>
      <c r="R29" s="69" t="s">
        <v>281</v>
      </c>
      <c r="S29" s="24" t="s">
        <v>206</v>
      </c>
    </row>
    <row r="30" spans="1:19" s="3" customFormat="1" x14ac:dyDescent="0.2">
      <c r="A30" s="24" t="s">
        <v>131</v>
      </c>
      <c r="B30" s="24" t="s">
        <v>329</v>
      </c>
      <c r="C30" s="24" t="s">
        <v>104</v>
      </c>
      <c r="D30" s="26" t="s">
        <v>166</v>
      </c>
      <c r="E30" s="25">
        <v>2017</v>
      </c>
      <c r="F30" s="24" t="s">
        <v>132</v>
      </c>
      <c r="G30" s="26" t="s">
        <v>43</v>
      </c>
      <c r="H30" s="66">
        <f>ROUND(16.8/24*1000000,-3)</f>
        <v>700000</v>
      </c>
      <c r="I30" s="43">
        <v>6.1</v>
      </c>
      <c r="J30" s="28">
        <v>170000</v>
      </c>
      <c r="K30" s="42">
        <v>4</v>
      </c>
      <c r="L30" s="28">
        <v>170000</v>
      </c>
      <c r="M30" s="26"/>
      <c r="N30" s="26"/>
      <c r="O30" s="26"/>
      <c r="P30" s="26"/>
      <c r="Q30" s="26"/>
      <c r="R30" s="69" t="s">
        <v>280</v>
      </c>
      <c r="S30" s="24"/>
    </row>
    <row r="31" spans="1:19" s="3" customFormat="1" x14ac:dyDescent="0.2">
      <c r="A31" s="24" t="s">
        <v>133</v>
      </c>
      <c r="B31" s="24" t="s">
        <v>331</v>
      </c>
      <c r="C31" s="24" t="s">
        <v>104</v>
      </c>
      <c r="D31" s="26" t="s">
        <v>166</v>
      </c>
      <c r="E31" s="25">
        <v>2018</v>
      </c>
      <c r="F31" s="16" t="s">
        <v>191</v>
      </c>
      <c r="G31" s="26" t="s">
        <v>57</v>
      </c>
      <c r="H31" s="66">
        <f>ROUND(16.1/24*1000000,-3)</f>
        <v>671000</v>
      </c>
      <c r="I31" s="43">
        <v>2.7</v>
      </c>
      <c r="J31" s="28">
        <v>200000</v>
      </c>
      <c r="K31" s="42">
        <v>4</v>
      </c>
      <c r="L31" s="30">
        <v>265000</v>
      </c>
      <c r="M31" s="26"/>
      <c r="N31" s="26"/>
      <c r="O31" s="26"/>
      <c r="P31" s="26"/>
      <c r="Q31" s="26"/>
      <c r="R31" s="69" t="s">
        <v>364</v>
      </c>
      <c r="S31" s="24"/>
    </row>
    <row r="32" spans="1:19" s="3" customFormat="1" x14ac:dyDescent="0.2">
      <c r="A32" s="24" t="s">
        <v>133</v>
      </c>
      <c r="B32" s="24" t="s">
        <v>331</v>
      </c>
      <c r="C32" s="24" t="s">
        <v>104</v>
      </c>
      <c r="D32" s="26" t="s">
        <v>164</v>
      </c>
      <c r="E32" s="25">
        <v>2019</v>
      </c>
      <c r="F32" s="16" t="s">
        <v>191</v>
      </c>
      <c r="G32" s="26" t="s">
        <v>57</v>
      </c>
      <c r="H32" s="66">
        <f>ROUND(16.1/24*1000000,-3)</f>
        <v>671000</v>
      </c>
      <c r="I32" s="43">
        <v>2.9</v>
      </c>
      <c r="J32" s="28">
        <v>200000</v>
      </c>
      <c r="K32" s="42">
        <v>4</v>
      </c>
      <c r="L32" s="30">
        <v>265000</v>
      </c>
      <c r="M32" s="26"/>
      <c r="N32" s="26"/>
      <c r="O32" s="26"/>
      <c r="P32" s="26"/>
      <c r="Q32" s="26"/>
      <c r="R32" s="69" t="s">
        <v>364</v>
      </c>
      <c r="S32" s="24"/>
    </row>
    <row r="33" spans="1:20" s="3" customFormat="1" x14ac:dyDescent="0.2">
      <c r="A33" s="24" t="s">
        <v>133</v>
      </c>
      <c r="B33" s="24" t="s">
        <v>331</v>
      </c>
      <c r="C33" s="24" t="s">
        <v>104</v>
      </c>
      <c r="D33" s="26" t="s">
        <v>164</v>
      </c>
      <c r="E33" s="25">
        <v>2020</v>
      </c>
      <c r="F33" s="16" t="s">
        <v>191</v>
      </c>
      <c r="G33" s="26" t="s">
        <v>57</v>
      </c>
      <c r="H33" s="66">
        <f>ROUNDDOWN(26.8/24*1000000,-3)</f>
        <v>1116000</v>
      </c>
      <c r="I33" s="43">
        <v>3.4</v>
      </c>
      <c r="J33" s="28">
        <v>800000</v>
      </c>
      <c r="K33" s="42">
        <v>4</v>
      </c>
      <c r="L33" s="30">
        <v>265000</v>
      </c>
      <c r="M33" s="26"/>
      <c r="N33" s="26"/>
      <c r="O33" s="26"/>
      <c r="P33" s="26"/>
      <c r="Q33" s="26"/>
      <c r="R33" s="69" t="s">
        <v>364</v>
      </c>
      <c r="S33" s="24"/>
    </row>
    <row r="34" spans="1:20" s="10" customFormat="1" x14ac:dyDescent="0.2">
      <c r="A34" s="16" t="s">
        <v>152</v>
      </c>
      <c r="B34" s="16" t="s">
        <v>332</v>
      </c>
      <c r="C34" s="16" t="s">
        <v>106</v>
      </c>
      <c r="D34" s="16" t="s">
        <v>165</v>
      </c>
      <c r="E34" s="22">
        <v>2013</v>
      </c>
      <c r="F34" s="16" t="s">
        <v>76</v>
      </c>
      <c r="G34" s="16" t="s">
        <v>35</v>
      </c>
      <c r="H34" s="66"/>
      <c r="I34" s="32">
        <v>2.5</v>
      </c>
      <c r="J34" s="66">
        <v>138000</v>
      </c>
      <c r="K34" s="34"/>
      <c r="L34" s="30"/>
      <c r="M34" s="34"/>
      <c r="N34" s="33"/>
      <c r="O34" s="33"/>
      <c r="P34" s="16"/>
      <c r="Q34" s="16" t="s">
        <v>244</v>
      </c>
      <c r="R34" s="64" t="s">
        <v>74</v>
      </c>
      <c r="S34" s="16"/>
    </row>
    <row r="35" spans="1:20" s="10" customFormat="1" x14ac:dyDescent="0.2">
      <c r="A35" s="16" t="s">
        <v>134</v>
      </c>
      <c r="B35" s="16" t="s">
        <v>299</v>
      </c>
      <c r="C35" s="16" t="s">
        <v>106</v>
      </c>
      <c r="D35" s="16" t="s">
        <v>165</v>
      </c>
      <c r="E35" s="22">
        <v>1971</v>
      </c>
      <c r="F35" s="16" t="s">
        <v>191</v>
      </c>
      <c r="G35" s="16" t="s">
        <v>27</v>
      </c>
      <c r="H35" s="66">
        <v>427000</v>
      </c>
      <c r="I35" s="32">
        <v>3.4</v>
      </c>
      <c r="J35" s="66">
        <v>100000</v>
      </c>
      <c r="K35" s="34">
        <v>2</v>
      </c>
      <c r="L35" s="30">
        <v>70000</v>
      </c>
      <c r="M35" s="34">
        <v>1</v>
      </c>
      <c r="N35" s="33">
        <v>10</v>
      </c>
      <c r="O35" s="33">
        <v>70</v>
      </c>
      <c r="P35" s="16" t="s">
        <v>149</v>
      </c>
      <c r="Q35" s="16" t="s">
        <v>178</v>
      </c>
      <c r="R35" s="64" t="s">
        <v>2</v>
      </c>
      <c r="S35" s="16"/>
    </row>
    <row r="36" spans="1:20" s="10" customFormat="1" x14ac:dyDescent="0.2">
      <c r="A36" s="16" t="s">
        <v>134</v>
      </c>
      <c r="B36" s="16" t="s">
        <v>299</v>
      </c>
      <c r="C36" s="16" t="s">
        <v>104</v>
      </c>
      <c r="D36" s="16" t="s">
        <v>164</v>
      </c>
      <c r="E36" s="22">
        <v>2022</v>
      </c>
      <c r="F36" s="16" t="s">
        <v>191</v>
      </c>
      <c r="G36" s="16" t="s">
        <v>27</v>
      </c>
      <c r="H36" s="66">
        <v>915000</v>
      </c>
      <c r="I36" s="32">
        <v>8</v>
      </c>
      <c r="J36" s="66">
        <v>240000</v>
      </c>
      <c r="K36" s="34">
        <v>4</v>
      </c>
      <c r="L36" s="30">
        <v>140000</v>
      </c>
      <c r="M36" s="34">
        <v>1</v>
      </c>
      <c r="N36" s="33">
        <v>14</v>
      </c>
      <c r="O36" s="33">
        <v>70</v>
      </c>
      <c r="P36" s="16" t="s">
        <v>149</v>
      </c>
      <c r="Q36" s="16" t="s">
        <v>178</v>
      </c>
      <c r="R36" s="64" t="s">
        <v>2</v>
      </c>
      <c r="S36" s="16"/>
    </row>
    <row r="37" spans="1:20" s="10" customFormat="1" x14ac:dyDescent="0.2">
      <c r="A37" s="16" t="s">
        <v>134</v>
      </c>
      <c r="B37" s="16" t="s">
        <v>315</v>
      </c>
      <c r="C37" s="16" t="s">
        <v>106</v>
      </c>
      <c r="D37" s="16" t="s">
        <v>165</v>
      </c>
      <c r="E37" s="22">
        <v>2009</v>
      </c>
      <c r="F37" s="16" t="s">
        <v>192</v>
      </c>
      <c r="G37" s="16" t="s">
        <v>10</v>
      </c>
      <c r="H37" s="66">
        <v>1100000</v>
      </c>
      <c r="I37" s="32">
        <v>7.56</v>
      </c>
      <c r="J37" s="66">
        <v>250000</v>
      </c>
      <c r="K37" s="34">
        <v>2</v>
      </c>
      <c r="L37" s="30">
        <v>152000</v>
      </c>
      <c r="M37" s="34">
        <v>1</v>
      </c>
      <c r="N37" s="33">
        <v>27</v>
      </c>
      <c r="O37" s="33">
        <v>70</v>
      </c>
      <c r="P37" s="16" t="s">
        <v>154</v>
      </c>
      <c r="Q37" s="16" t="s">
        <v>167</v>
      </c>
      <c r="R37" s="64" t="s">
        <v>24</v>
      </c>
      <c r="S37" s="16"/>
    </row>
    <row r="38" spans="1:20" s="10" customFormat="1" x14ac:dyDescent="0.2">
      <c r="A38" s="16" t="s">
        <v>134</v>
      </c>
      <c r="B38" s="16" t="s">
        <v>314</v>
      </c>
      <c r="C38" s="16" t="s">
        <v>106</v>
      </c>
      <c r="D38" s="16" t="s">
        <v>165</v>
      </c>
      <c r="E38" s="22">
        <v>2013</v>
      </c>
      <c r="F38" s="16" t="s">
        <v>132</v>
      </c>
      <c r="G38" s="16" t="s">
        <v>298</v>
      </c>
      <c r="H38" s="66">
        <v>592465</v>
      </c>
      <c r="I38" s="32">
        <v>3.75</v>
      </c>
      <c r="J38" s="66">
        <v>135000</v>
      </c>
      <c r="K38" s="34">
        <v>4</v>
      </c>
      <c r="L38" s="30">
        <v>155000</v>
      </c>
      <c r="M38" s="34">
        <v>1</v>
      </c>
      <c r="N38" s="33">
        <v>25</v>
      </c>
      <c r="O38" s="33">
        <v>80</v>
      </c>
      <c r="P38" s="16" t="s">
        <v>153</v>
      </c>
      <c r="Q38" s="16" t="s">
        <v>176</v>
      </c>
      <c r="R38" s="64" t="s">
        <v>25</v>
      </c>
      <c r="S38" s="16"/>
    </row>
    <row r="39" spans="1:20" s="3" customFormat="1" x14ac:dyDescent="0.2">
      <c r="A39" s="24" t="s">
        <v>134</v>
      </c>
      <c r="B39" s="24" t="s">
        <v>333</v>
      </c>
      <c r="C39" s="24" t="s">
        <v>104</v>
      </c>
      <c r="D39" s="26" t="s">
        <v>166</v>
      </c>
      <c r="E39" s="25">
        <v>2018</v>
      </c>
      <c r="F39" s="24" t="s">
        <v>192</v>
      </c>
      <c r="G39" s="26" t="s">
        <v>31</v>
      </c>
      <c r="H39" s="66">
        <f>ROUNDDOWN(25.92/24*1000000,-3)</f>
        <v>1080000</v>
      </c>
      <c r="I39" s="43">
        <v>4</v>
      </c>
      <c r="J39" s="28">
        <v>150000</v>
      </c>
      <c r="K39" s="42"/>
      <c r="L39" s="28">
        <v>150000</v>
      </c>
      <c r="M39" s="26"/>
      <c r="N39" s="26"/>
      <c r="O39" s="26"/>
      <c r="P39" s="26"/>
      <c r="Q39" s="26" t="s">
        <v>262</v>
      </c>
      <c r="R39" s="69" t="s">
        <v>261</v>
      </c>
      <c r="S39" s="24" t="s">
        <v>366</v>
      </c>
    </row>
    <row r="40" spans="1:20" s="3" customFormat="1" x14ac:dyDescent="0.2">
      <c r="A40" s="24" t="s">
        <v>134</v>
      </c>
      <c r="B40" s="24" t="s">
        <v>335</v>
      </c>
      <c r="C40" s="24" t="s">
        <v>104</v>
      </c>
      <c r="D40" s="26" t="s">
        <v>166</v>
      </c>
      <c r="E40" s="25">
        <v>2019</v>
      </c>
      <c r="F40" s="16" t="s">
        <v>191</v>
      </c>
      <c r="G40" s="26" t="s">
        <v>58</v>
      </c>
      <c r="H40" s="66">
        <f>ROUNDDOWN(23.1/24*1000000,-3)</f>
        <v>962000</v>
      </c>
      <c r="I40" s="43">
        <v>8</v>
      </c>
      <c r="J40" s="28">
        <v>320000</v>
      </c>
      <c r="K40" s="42">
        <v>2</v>
      </c>
      <c r="L40" s="30">
        <v>155000</v>
      </c>
      <c r="M40" s="26"/>
      <c r="N40" s="26"/>
      <c r="O40" s="26"/>
      <c r="P40" s="26"/>
      <c r="Q40" s="26" t="s">
        <v>210</v>
      </c>
      <c r="R40" s="69" t="s">
        <v>273</v>
      </c>
      <c r="S40" s="24"/>
    </row>
    <row r="41" spans="1:20" s="3" customFormat="1" x14ac:dyDescent="0.2">
      <c r="A41" s="24" t="s">
        <v>134</v>
      </c>
      <c r="B41" s="24" t="s">
        <v>334</v>
      </c>
      <c r="C41" s="24" t="s">
        <v>104</v>
      </c>
      <c r="D41" s="26" t="s">
        <v>166</v>
      </c>
      <c r="E41" s="25">
        <v>2019</v>
      </c>
      <c r="F41" s="16" t="s">
        <v>191</v>
      </c>
      <c r="G41" s="26" t="s">
        <v>50</v>
      </c>
      <c r="H41" s="66">
        <f>ROUNDDOWN(32.9/24*1000000,-3)</f>
        <v>1370000</v>
      </c>
      <c r="I41" s="43">
        <v>12</v>
      </c>
      <c r="J41" s="28">
        <v>640000</v>
      </c>
      <c r="K41" s="42">
        <v>4</v>
      </c>
      <c r="L41" s="28">
        <v>270000</v>
      </c>
      <c r="M41" s="26"/>
      <c r="N41" s="26"/>
      <c r="O41" s="69"/>
      <c r="P41" s="26"/>
      <c r="Q41" s="26" t="s">
        <v>263</v>
      </c>
      <c r="R41" s="26"/>
      <c r="S41" s="24"/>
      <c r="T41" s="44"/>
    </row>
    <row r="42" spans="1:20" s="3" customFormat="1" x14ac:dyDescent="0.2">
      <c r="A42" s="24" t="s">
        <v>134</v>
      </c>
      <c r="B42" s="24" t="s">
        <v>336</v>
      </c>
      <c r="C42" s="24" t="s">
        <v>104</v>
      </c>
      <c r="D42" s="26" t="s">
        <v>166</v>
      </c>
      <c r="E42" s="25">
        <v>2020</v>
      </c>
      <c r="F42" s="16" t="s">
        <v>191</v>
      </c>
      <c r="G42" s="26" t="s">
        <v>245</v>
      </c>
      <c r="H42" s="66">
        <f>ROUNDDOWN(24/24*1000000,-3)</f>
        <v>1000000</v>
      </c>
      <c r="I42" s="43">
        <v>8</v>
      </c>
      <c r="J42" s="28">
        <v>280000</v>
      </c>
      <c r="K42" s="42">
        <v>2</v>
      </c>
      <c r="L42" s="28">
        <v>145000</v>
      </c>
      <c r="M42" s="26"/>
      <c r="N42" s="26"/>
      <c r="O42" s="26"/>
      <c r="P42" s="26"/>
      <c r="Q42" s="26" t="s">
        <v>246</v>
      </c>
      <c r="R42" s="69" t="s">
        <v>274</v>
      </c>
      <c r="S42" s="24"/>
    </row>
    <row r="43" spans="1:20" s="3" customFormat="1" x14ac:dyDescent="0.2">
      <c r="A43" s="24" t="s">
        <v>135</v>
      </c>
      <c r="B43" s="24" t="s">
        <v>337</v>
      </c>
      <c r="C43" s="24" t="s">
        <v>104</v>
      </c>
      <c r="D43" s="26" t="s">
        <v>166</v>
      </c>
      <c r="E43" s="25">
        <v>2016</v>
      </c>
      <c r="F43" s="16" t="s">
        <v>191</v>
      </c>
      <c r="G43" s="26" t="s">
        <v>41</v>
      </c>
      <c r="H43" s="26"/>
      <c r="I43" s="43">
        <v>5</v>
      </c>
      <c r="J43" s="28">
        <v>180000</v>
      </c>
      <c r="K43" s="42"/>
      <c r="L43" s="26"/>
      <c r="M43" s="26"/>
      <c r="N43" s="26"/>
      <c r="O43" s="26"/>
      <c r="P43" s="26"/>
      <c r="Q43" s="26"/>
      <c r="R43" s="26"/>
      <c r="S43" s="24"/>
    </row>
    <row r="44" spans="1:20" s="3" customFormat="1" x14ac:dyDescent="0.2">
      <c r="A44" s="24" t="s">
        <v>136</v>
      </c>
      <c r="B44" s="24" t="s">
        <v>338</v>
      </c>
      <c r="C44" s="24" t="s">
        <v>104</v>
      </c>
      <c r="D44" s="26" t="s">
        <v>166</v>
      </c>
      <c r="E44" s="25">
        <v>2015</v>
      </c>
      <c r="F44" s="16" t="s">
        <v>132</v>
      </c>
      <c r="G44" s="26" t="s">
        <v>54</v>
      </c>
      <c r="H44" s="26"/>
      <c r="I44" s="43"/>
      <c r="J44" s="27"/>
      <c r="K44" s="42"/>
      <c r="L44" s="26"/>
      <c r="M44" s="26"/>
      <c r="N44" s="26"/>
      <c r="O44" s="26"/>
      <c r="P44" s="26"/>
      <c r="Q44" s="26"/>
      <c r="R44" s="26"/>
      <c r="S44" s="24"/>
    </row>
    <row r="45" spans="1:20" s="10" customFormat="1" x14ac:dyDescent="0.2">
      <c r="A45" s="16" t="s">
        <v>155</v>
      </c>
      <c r="B45" s="16" t="s">
        <v>300</v>
      </c>
      <c r="C45" s="16" t="s">
        <v>106</v>
      </c>
      <c r="D45" s="16" t="s">
        <v>165</v>
      </c>
      <c r="E45" s="22">
        <v>2014</v>
      </c>
      <c r="F45" s="16" t="s">
        <v>132</v>
      </c>
      <c r="G45" s="16" t="s">
        <v>38</v>
      </c>
      <c r="H45" s="66">
        <v>460000</v>
      </c>
      <c r="I45" s="32">
        <v>4</v>
      </c>
      <c r="J45" s="66">
        <v>170000</v>
      </c>
      <c r="K45" s="34">
        <v>4</v>
      </c>
      <c r="L45" s="30">
        <v>160000</v>
      </c>
      <c r="M45" s="34">
        <v>1</v>
      </c>
      <c r="N45" s="33">
        <v>14.5</v>
      </c>
      <c r="O45" s="33">
        <v>54</v>
      </c>
      <c r="P45" s="16" t="s">
        <v>149</v>
      </c>
      <c r="Q45" s="16" t="s">
        <v>173</v>
      </c>
      <c r="R45" s="64" t="s">
        <v>80</v>
      </c>
      <c r="S45" s="16"/>
    </row>
    <row r="46" spans="1:20" s="10" customFormat="1" x14ac:dyDescent="0.2">
      <c r="A46" s="16" t="s">
        <v>155</v>
      </c>
      <c r="B46" s="16" t="s">
        <v>300</v>
      </c>
      <c r="C46" s="16" t="s">
        <v>78</v>
      </c>
      <c r="D46" s="16" t="s">
        <v>164</v>
      </c>
      <c r="E46" s="22">
        <v>2015</v>
      </c>
      <c r="F46" s="16" t="s">
        <v>132</v>
      </c>
      <c r="G46" s="16" t="s">
        <v>38</v>
      </c>
      <c r="H46" s="66">
        <v>460000</v>
      </c>
      <c r="I46" s="32">
        <v>4</v>
      </c>
      <c r="J46" s="66">
        <v>170000</v>
      </c>
      <c r="K46" s="34">
        <v>4</v>
      </c>
      <c r="L46" s="30">
        <v>160000</v>
      </c>
      <c r="M46" s="34">
        <v>1</v>
      </c>
      <c r="N46" s="33">
        <v>14.5</v>
      </c>
      <c r="O46" s="33">
        <v>54</v>
      </c>
      <c r="P46" s="16" t="s">
        <v>149</v>
      </c>
      <c r="Q46" s="16" t="s">
        <v>173</v>
      </c>
      <c r="R46" s="64" t="s">
        <v>80</v>
      </c>
      <c r="S46" s="16"/>
    </row>
    <row r="47" spans="1:20" s="3" customFormat="1" x14ac:dyDescent="0.2">
      <c r="A47" s="24" t="s">
        <v>137</v>
      </c>
      <c r="B47" s="24" t="s">
        <v>339</v>
      </c>
      <c r="C47" s="24" t="s">
        <v>104</v>
      </c>
      <c r="D47" s="26" t="s">
        <v>166</v>
      </c>
      <c r="E47" s="25">
        <v>2021</v>
      </c>
      <c r="F47" s="24" t="s">
        <v>132</v>
      </c>
      <c r="G47" s="26" t="s">
        <v>209</v>
      </c>
      <c r="H47" s="66">
        <f>ROUNDDOWN(5.5/24*1000000,-3)</f>
        <v>229000</v>
      </c>
      <c r="I47" s="43">
        <v>2</v>
      </c>
      <c r="J47" s="28">
        <v>180000</v>
      </c>
      <c r="K47" s="42"/>
      <c r="L47" s="30">
        <v>135000</v>
      </c>
      <c r="M47" s="26"/>
      <c r="N47" s="26"/>
      <c r="O47" s="26"/>
      <c r="P47" s="26"/>
      <c r="Q47" s="26" t="s">
        <v>259</v>
      </c>
      <c r="R47" s="69" t="s">
        <v>275</v>
      </c>
      <c r="S47" s="24"/>
    </row>
    <row r="48" spans="1:20" s="3" customFormat="1" x14ac:dyDescent="0.2">
      <c r="A48" s="24" t="s">
        <v>138</v>
      </c>
      <c r="B48" s="24" t="s">
        <v>340</v>
      </c>
      <c r="C48" s="24" t="s">
        <v>104</v>
      </c>
      <c r="D48" s="26" t="s">
        <v>166</v>
      </c>
      <c r="E48" s="25">
        <v>2018</v>
      </c>
      <c r="F48" s="16" t="s">
        <v>191</v>
      </c>
      <c r="G48" s="26" t="s">
        <v>59</v>
      </c>
      <c r="H48" s="26"/>
      <c r="I48" s="43">
        <v>5</v>
      </c>
      <c r="J48" s="27"/>
      <c r="K48" s="42"/>
      <c r="L48" s="26"/>
      <c r="M48" s="26"/>
      <c r="N48" s="26"/>
      <c r="O48" s="26"/>
      <c r="P48" s="26"/>
      <c r="Q48" s="26" t="s">
        <v>260</v>
      </c>
      <c r="R48" s="69" t="s">
        <v>278</v>
      </c>
      <c r="S48" s="24"/>
    </row>
    <row r="49" spans="1:19" s="10" customFormat="1" x14ac:dyDescent="0.2">
      <c r="A49" s="16" t="s">
        <v>160</v>
      </c>
      <c r="B49" s="16" t="s">
        <v>313</v>
      </c>
      <c r="C49" s="16" t="s">
        <v>106</v>
      </c>
      <c r="D49" s="16" t="s">
        <v>165</v>
      </c>
      <c r="E49" s="22">
        <v>2011</v>
      </c>
      <c r="F49" s="16" t="s">
        <v>191</v>
      </c>
      <c r="G49" s="16" t="s">
        <v>170</v>
      </c>
      <c r="H49" s="66">
        <v>1650000</v>
      </c>
      <c r="I49" s="32">
        <v>12</v>
      </c>
      <c r="J49" s="66">
        <v>540000</v>
      </c>
      <c r="K49" s="34">
        <v>3</v>
      </c>
      <c r="L49" s="30">
        <v>266000</v>
      </c>
      <c r="M49" s="34">
        <v>2</v>
      </c>
      <c r="N49" s="33">
        <v>14.5</v>
      </c>
      <c r="O49" s="33">
        <v>80</v>
      </c>
      <c r="P49" s="16" t="s">
        <v>153</v>
      </c>
      <c r="Q49" s="35" t="s">
        <v>179</v>
      </c>
      <c r="R49" s="64" t="s">
        <v>82</v>
      </c>
      <c r="S49" s="16"/>
    </row>
    <row r="50" spans="1:19" s="10" customFormat="1" x14ac:dyDescent="0.2">
      <c r="A50" s="16" t="s">
        <v>160</v>
      </c>
      <c r="B50" s="16" t="s">
        <v>313</v>
      </c>
      <c r="C50" s="16" t="s">
        <v>78</v>
      </c>
      <c r="D50" s="16" t="s">
        <v>164</v>
      </c>
      <c r="E50" s="22">
        <v>2016</v>
      </c>
      <c r="F50" s="16" t="s">
        <v>191</v>
      </c>
      <c r="G50" s="16" t="s">
        <v>170</v>
      </c>
      <c r="H50" s="66">
        <v>1650000</v>
      </c>
      <c r="I50" s="32">
        <v>12</v>
      </c>
      <c r="J50" s="66">
        <v>540000</v>
      </c>
      <c r="K50" s="34">
        <v>3</v>
      </c>
      <c r="L50" s="30">
        <v>266000</v>
      </c>
      <c r="M50" s="34">
        <v>3</v>
      </c>
      <c r="N50" s="33" t="s">
        <v>283</v>
      </c>
      <c r="O50" s="33">
        <v>80</v>
      </c>
      <c r="P50" s="16" t="s">
        <v>153</v>
      </c>
      <c r="Q50" s="35" t="s">
        <v>179</v>
      </c>
      <c r="R50" s="64" t="s">
        <v>82</v>
      </c>
      <c r="S50" s="16"/>
    </row>
    <row r="51" spans="1:19" s="10" customFormat="1" x14ac:dyDescent="0.2">
      <c r="A51" s="16" t="s">
        <v>160</v>
      </c>
      <c r="B51" s="16" t="s">
        <v>313</v>
      </c>
      <c r="C51" s="16" t="s">
        <v>104</v>
      </c>
      <c r="D51" s="16" t="s">
        <v>164</v>
      </c>
      <c r="E51" s="22">
        <v>2018</v>
      </c>
      <c r="F51" s="16" t="s">
        <v>191</v>
      </c>
      <c r="G51" s="16" t="s">
        <v>170</v>
      </c>
      <c r="H51" s="66">
        <v>2200000</v>
      </c>
      <c r="I51" s="32">
        <v>16</v>
      </c>
      <c r="J51" s="66">
        <v>720000</v>
      </c>
      <c r="K51" s="34">
        <v>4</v>
      </c>
      <c r="L51" s="30">
        <v>266000</v>
      </c>
      <c r="M51" s="34">
        <v>3</v>
      </c>
      <c r="N51" s="33" t="s">
        <v>283</v>
      </c>
      <c r="O51" s="33">
        <v>80</v>
      </c>
      <c r="P51" s="16" t="s">
        <v>153</v>
      </c>
      <c r="Q51" s="35" t="s">
        <v>179</v>
      </c>
      <c r="R51" s="64" t="s">
        <v>82</v>
      </c>
      <c r="S51" s="16"/>
    </row>
    <row r="52" spans="1:19" s="10" customFormat="1" x14ac:dyDescent="0.2">
      <c r="A52" s="16" t="s">
        <v>116</v>
      </c>
      <c r="B52" s="16" t="s">
        <v>301</v>
      </c>
      <c r="C52" s="16" t="s">
        <v>106</v>
      </c>
      <c r="D52" s="16" t="s">
        <v>165</v>
      </c>
      <c r="E52" s="22">
        <v>2007</v>
      </c>
      <c r="F52" s="16" t="s">
        <v>118</v>
      </c>
      <c r="G52" s="16" t="s">
        <v>28</v>
      </c>
      <c r="H52" s="66"/>
      <c r="I52" s="32"/>
      <c r="J52" s="66">
        <v>6500</v>
      </c>
      <c r="K52" s="34"/>
      <c r="L52" s="30"/>
      <c r="M52" s="34"/>
      <c r="N52" s="33"/>
      <c r="O52" s="33"/>
      <c r="P52" s="16"/>
      <c r="Q52" s="16" t="s">
        <v>219</v>
      </c>
      <c r="R52" s="64" t="s">
        <v>276</v>
      </c>
      <c r="S52" s="16"/>
    </row>
    <row r="53" spans="1:19" s="10" customFormat="1" x14ac:dyDescent="0.2">
      <c r="A53" s="16" t="s">
        <v>116</v>
      </c>
      <c r="B53" s="16" t="s">
        <v>302</v>
      </c>
      <c r="C53" s="16" t="s">
        <v>106</v>
      </c>
      <c r="D53" s="16" t="s">
        <v>165</v>
      </c>
      <c r="E53" s="22">
        <v>2011</v>
      </c>
      <c r="F53" s="16" t="s">
        <v>118</v>
      </c>
      <c r="G53" s="16" t="s">
        <v>390</v>
      </c>
      <c r="H53" s="66"/>
      <c r="I53" s="32">
        <v>0.15</v>
      </c>
      <c r="J53" s="66">
        <v>6500</v>
      </c>
      <c r="K53" s="34"/>
      <c r="L53" s="30"/>
      <c r="M53" s="34"/>
      <c r="N53" s="33"/>
      <c r="O53" s="33"/>
      <c r="P53" s="16"/>
      <c r="Q53" s="26" t="s">
        <v>220</v>
      </c>
      <c r="R53" s="64" t="s">
        <v>257</v>
      </c>
      <c r="S53" s="16" t="s">
        <v>221</v>
      </c>
    </row>
    <row r="54" spans="1:19" s="10" customFormat="1" x14ac:dyDescent="0.2">
      <c r="A54" s="16" t="s">
        <v>156</v>
      </c>
      <c r="B54" s="16" t="s">
        <v>303</v>
      </c>
      <c r="C54" s="16" t="s">
        <v>78</v>
      </c>
      <c r="D54" s="16" t="s">
        <v>166</v>
      </c>
      <c r="E54" s="22"/>
      <c r="F54" s="16" t="s">
        <v>191</v>
      </c>
      <c r="G54" s="16" t="s">
        <v>351</v>
      </c>
      <c r="H54" s="66">
        <v>656000</v>
      </c>
      <c r="I54" s="32">
        <v>5</v>
      </c>
      <c r="J54" s="66">
        <v>320000</v>
      </c>
      <c r="K54" s="34">
        <v>2</v>
      </c>
      <c r="L54" s="30">
        <v>216000</v>
      </c>
      <c r="M54" s="34">
        <v>1</v>
      </c>
      <c r="N54" s="33">
        <v>14.5</v>
      </c>
      <c r="O54" s="33" t="s">
        <v>5</v>
      </c>
      <c r="P54" s="16" t="s">
        <v>149</v>
      </c>
      <c r="Q54" s="16" t="s">
        <v>247</v>
      </c>
      <c r="R54" s="64" t="s">
        <v>81</v>
      </c>
      <c r="S54" s="16"/>
    </row>
    <row r="55" spans="1:19" s="10" customFormat="1" x14ac:dyDescent="0.2">
      <c r="A55" s="16" t="s">
        <v>156</v>
      </c>
      <c r="B55" s="16" t="s">
        <v>303</v>
      </c>
      <c r="C55" s="16" t="s">
        <v>104</v>
      </c>
      <c r="D55" s="16" t="s">
        <v>164</v>
      </c>
      <c r="E55" s="22">
        <v>2020</v>
      </c>
      <c r="F55" s="16" t="s">
        <v>191</v>
      </c>
      <c r="G55" s="16" t="s">
        <v>351</v>
      </c>
      <c r="H55" s="66">
        <f>ROUNDDOWN((13.68+6.84)/24*1000000,-3)</f>
        <v>855000</v>
      </c>
      <c r="I55" s="32">
        <v>7.5</v>
      </c>
      <c r="J55" s="66">
        <v>480000</v>
      </c>
      <c r="K55" s="34">
        <v>3</v>
      </c>
      <c r="L55" s="30">
        <v>216000</v>
      </c>
      <c r="M55" s="34">
        <v>1</v>
      </c>
      <c r="N55" s="33">
        <v>14.5</v>
      </c>
      <c r="O55" s="33" t="s">
        <v>5</v>
      </c>
      <c r="P55" s="16" t="s">
        <v>149</v>
      </c>
      <c r="Q55" s="16" t="s">
        <v>247</v>
      </c>
      <c r="R55" s="64" t="s">
        <v>81</v>
      </c>
      <c r="S55" s="16"/>
    </row>
    <row r="56" spans="1:19" s="10" customFormat="1" x14ac:dyDescent="0.2">
      <c r="A56" s="16" t="s">
        <v>157</v>
      </c>
      <c r="B56" s="16" t="s">
        <v>312</v>
      </c>
      <c r="C56" s="16" t="s">
        <v>106</v>
      </c>
      <c r="D56" s="16" t="s">
        <v>165</v>
      </c>
      <c r="E56" s="22">
        <v>2004</v>
      </c>
      <c r="F56" s="16" t="s">
        <v>191</v>
      </c>
      <c r="G56" s="16" t="s">
        <v>6</v>
      </c>
      <c r="H56" s="66">
        <v>1350000</v>
      </c>
      <c r="I56" s="32">
        <v>7.9</v>
      </c>
      <c r="J56" s="66">
        <v>390000</v>
      </c>
      <c r="K56" s="34">
        <v>3</v>
      </c>
      <c r="L56" s="30">
        <v>216000</v>
      </c>
      <c r="M56" s="34">
        <v>1</v>
      </c>
      <c r="N56" s="33">
        <v>13.5</v>
      </c>
      <c r="O56" s="33">
        <v>84</v>
      </c>
      <c r="P56" s="16" t="s">
        <v>149</v>
      </c>
      <c r="Q56" s="16" t="s">
        <v>175</v>
      </c>
      <c r="R56" s="64" t="s">
        <v>51</v>
      </c>
      <c r="S56" s="16"/>
    </row>
    <row r="57" spans="1:19" s="3" customFormat="1" x14ac:dyDescent="0.2">
      <c r="A57" s="24" t="s">
        <v>139</v>
      </c>
      <c r="B57" s="24" t="s">
        <v>341</v>
      </c>
      <c r="C57" s="24" t="s">
        <v>104</v>
      </c>
      <c r="D57" s="26" t="s">
        <v>166</v>
      </c>
      <c r="E57" s="25"/>
      <c r="F57" s="16" t="s">
        <v>191</v>
      </c>
      <c r="G57" s="26" t="s">
        <v>34</v>
      </c>
      <c r="H57" s="26"/>
      <c r="I57" s="43" t="s">
        <v>140</v>
      </c>
      <c r="J57" s="27"/>
      <c r="K57" s="42"/>
      <c r="L57" s="26"/>
      <c r="M57" s="26"/>
      <c r="N57" s="26"/>
      <c r="O57" s="26"/>
      <c r="P57" s="26"/>
      <c r="Q57" s="26"/>
      <c r="R57" s="26"/>
      <c r="S57" s="24"/>
    </row>
    <row r="58" spans="1:19" s="3" customFormat="1" x14ac:dyDescent="0.2">
      <c r="A58" s="24" t="s">
        <v>96</v>
      </c>
      <c r="B58" s="24" t="s">
        <v>342</v>
      </c>
      <c r="C58" s="24" t="s">
        <v>104</v>
      </c>
      <c r="D58" s="26" t="s">
        <v>166</v>
      </c>
      <c r="E58" s="25">
        <v>2018</v>
      </c>
      <c r="F58" s="16" t="s">
        <v>191</v>
      </c>
      <c r="G58" s="26" t="s">
        <v>26</v>
      </c>
      <c r="H58" s="26"/>
      <c r="I58" s="43"/>
      <c r="J58" s="27"/>
      <c r="K58" s="42"/>
      <c r="L58" s="26"/>
      <c r="M58" s="26"/>
      <c r="N58" s="26"/>
      <c r="O58" s="26"/>
      <c r="P58" s="26"/>
      <c r="Q58" s="26"/>
      <c r="R58" s="26"/>
      <c r="S58" s="24"/>
    </row>
    <row r="59" spans="1:19" s="10" customFormat="1" x14ac:dyDescent="0.2">
      <c r="A59" s="16" t="s">
        <v>158</v>
      </c>
      <c r="B59" s="16" t="s">
        <v>305</v>
      </c>
      <c r="C59" s="16" t="s">
        <v>106</v>
      </c>
      <c r="D59" s="16" t="s">
        <v>165</v>
      </c>
      <c r="E59" s="22">
        <v>1968</v>
      </c>
      <c r="F59" s="16" t="s">
        <v>191</v>
      </c>
      <c r="G59" s="16" t="s">
        <v>352</v>
      </c>
      <c r="H59" s="66">
        <v>1950000</v>
      </c>
      <c r="I59" s="32">
        <v>17.100000000000001</v>
      </c>
      <c r="J59" s="66">
        <v>760000</v>
      </c>
      <c r="K59" s="34">
        <v>6</v>
      </c>
      <c r="L59" s="30">
        <v>266000</v>
      </c>
      <c r="M59" s="34">
        <v>2</v>
      </c>
      <c r="N59" s="33">
        <v>15</v>
      </c>
      <c r="O59" s="33">
        <v>72</v>
      </c>
      <c r="P59" s="16" t="s">
        <v>149</v>
      </c>
      <c r="Q59" s="16" t="s">
        <v>182</v>
      </c>
      <c r="R59" s="64" t="s">
        <v>0</v>
      </c>
      <c r="S59" s="16" t="s">
        <v>159</v>
      </c>
    </row>
    <row r="60" spans="1:19" s="10" customFormat="1" ht="12.75" customHeight="1" x14ac:dyDescent="0.2">
      <c r="A60" s="16" t="s">
        <v>158</v>
      </c>
      <c r="B60" s="16" t="s">
        <v>306</v>
      </c>
      <c r="C60" s="16" t="s">
        <v>106</v>
      </c>
      <c r="D60" s="16" t="s">
        <v>165</v>
      </c>
      <c r="E60" s="22">
        <v>1988</v>
      </c>
      <c r="F60" s="16" t="s">
        <v>191</v>
      </c>
      <c r="G60" s="16" t="s">
        <v>352</v>
      </c>
      <c r="H60" s="66">
        <v>1350000</v>
      </c>
      <c r="I60" s="32">
        <v>11.8</v>
      </c>
      <c r="J60" s="66">
        <v>619500</v>
      </c>
      <c r="K60" s="34">
        <v>5</v>
      </c>
      <c r="L60" s="30">
        <v>173400</v>
      </c>
      <c r="M60" s="34">
        <v>1</v>
      </c>
      <c r="N60" s="33">
        <v>12.5</v>
      </c>
      <c r="O60" s="33">
        <v>72</v>
      </c>
      <c r="P60" s="16" t="s">
        <v>149</v>
      </c>
      <c r="Q60" s="16" t="s">
        <v>182</v>
      </c>
      <c r="R60" s="64" t="s">
        <v>0</v>
      </c>
      <c r="S60" s="16"/>
    </row>
    <row r="61" spans="1:19" s="10" customFormat="1" x14ac:dyDescent="0.2">
      <c r="A61" s="16" t="s">
        <v>158</v>
      </c>
      <c r="B61" s="16" t="s">
        <v>307</v>
      </c>
      <c r="C61" s="16" t="s">
        <v>106</v>
      </c>
      <c r="D61" s="16" t="s">
        <v>165</v>
      </c>
      <c r="E61" s="22">
        <v>1989</v>
      </c>
      <c r="F61" s="16" t="s">
        <v>191</v>
      </c>
      <c r="G61" s="16" t="s">
        <v>352</v>
      </c>
      <c r="H61" s="66">
        <v>1350000</v>
      </c>
      <c r="I61" s="32">
        <v>11.8</v>
      </c>
      <c r="J61" s="66">
        <v>587000</v>
      </c>
      <c r="K61" s="34">
        <v>5</v>
      </c>
      <c r="L61" s="30">
        <v>266000</v>
      </c>
      <c r="M61" s="34">
        <v>2</v>
      </c>
      <c r="N61" s="33">
        <v>15</v>
      </c>
      <c r="O61" s="33">
        <v>72</v>
      </c>
      <c r="P61" s="16" t="s">
        <v>149</v>
      </c>
      <c r="Q61" s="16" t="s">
        <v>182</v>
      </c>
      <c r="R61" s="64" t="s">
        <v>0</v>
      </c>
      <c r="S61" s="16"/>
    </row>
    <row r="62" spans="1:19" s="10" customFormat="1" x14ac:dyDescent="0.2">
      <c r="A62" s="16" t="s">
        <v>158</v>
      </c>
      <c r="B62" s="16" t="s">
        <v>316</v>
      </c>
      <c r="C62" s="16" t="s">
        <v>106</v>
      </c>
      <c r="D62" s="16" t="s">
        <v>165</v>
      </c>
      <c r="E62" s="22">
        <v>2003</v>
      </c>
      <c r="F62" s="16" t="s">
        <v>191</v>
      </c>
      <c r="G62" s="16" t="s">
        <v>168</v>
      </c>
      <c r="H62" s="66">
        <v>1000000</v>
      </c>
      <c r="I62" s="32">
        <v>8.8000000000000007</v>
      </c>
      <c r="J62" s="66">
        <v>450000</v>
      </c>
      <c r="K62" s="34">
        <v>3</v>
      </c>
      <c r="L62" s="30">
        <v>270000</v>
      </c>
      <c r="M62" s="34">
        <v>1</v>
      </c>
      <c r="N62" s="33">
        <v>20</v>
      </c>
      <c r="O62" s="33">
        <v>72</v>
      </c>
      <c r="P62" s="16" t="s">
        <v>149</v>
      </c>
      <c r="Q62" s="16" t="s">
        <v>186</v>
      </c>
      <c r="R62" s="64" t="s">
        <v>1</v>
      </c>
      <c r="S62" s="16"/>
    </row>
    <row r="63" spans="1:19" s="10" customFormat="1" x14ac:dyDescent="0.2">
      <c r="A63" s="16" t="s">
        <v>158</v>
      </c>
      <c r="B63" s="16" t="s">
        <v>317</v>
      </c>
      <c r="C63" s="16" t="s">
        <v>106</v>
      </c>
      <c r="D63" s="16" t="s">
        <v>165</v>
      </c>
      <c r="E63" s="22">
        <v>2006</v>
      </c>
      <c r="F63" s="16" t="s">
        <v>191</v>
      </c>
      <c r="G63" s="16" t="s">
        <v>8</v>
      </c>
      <c r="H63" s="66">
        <v>1000000</v>
      </c>
      <c r="I63" s="32">
        <v>8.8000000000000007</v>
      </c>
      <c r="J63" s="66">
        <v>600000</v>
      </c>
      <c r="K63" s="34">
        <v>4</v>
      </c>
      <c r="L63" s="30">
        <v>265000</v>
      </c>
      <c r="M63" s="34">
        <v>1</v>
      </c>
      <c r="N63" s="33" t="s">
        <v>5</v>
      </c>
      <c r="O63" s="33">
        <v>72</v>
      </c>
      <c r="P63" s="16" t="s">
        <v>149</v>
      </c>
      <c r="Q63" s="16" t="s">
        <v>248</v>
      </c>
      <c r="R63" s="64" t="s">
        <v>83</v>
      </c>
      <c r="S63" s="16"/>
    </row>
    <row r="64" spans="1:19" s="10" customFormat="1" x14ac:dyDescent="0.2">
      <c r="A64" s="16" t="s">
        <v>158</v>
      </c>
      <c r="B64" s="16" t="s">
        <v>304</v>
      </c>
      <c r="C64" s="16" t="s">
        <v>106</v>
      </c>
      <c r="D64" s="16" t="s">
        <v>165</v>
      </c>
      <c r="E64" s="22">
        <v>2007</v>
      </c>
      <c r="F64" s="16" t="s">
        <v>191</v>
      </c>
      <c r="G64" s="16" t="s">
        <v>16</v>
      </c>
      <c r="H64" s="66">
        <v>412800</v>
      </c>
      <c r="I64" s="32">
        <v>3.6</v>
      </c>
      <c r="J64" s="66">
        <v>300000</v>
      </c>
      <c r="K64" s="34">
        <v>2</v>
      </c>
      <c r="L64" s="30">
        <v>266000</v>
      </c>
      <c r="M64" s="34">
        <v>1</v>
      </c>
      <c r="N64" s="33">
        <v>15</v>
      </c>
      <c r="O64" s="33">
        <v>80</v>
      </c>
      <c r="P64" s="16" t="s">
        <v>149</v>
      </c>
      <c r="Q64" s="35" t="s">
        <v>187</v>
      </c>
      <c r="R64" s="64" t="s">
        <v>7</v>
      </c>
      <c r="S64" s="16"/>
    </row>
    <row r="65" spans="1:19" s="10" customFormat="1" x14ac:dyDescent="0.2">
      <c r="A65" s="63" t="s">
        <v>158</v>
      </c>
      <c r="B65" s="16" t="s">
        <v>304</v>
      </c>
      <c r="C65" s="63" t="s">
        <v>104</v>
      </c>
      <c r="D65" s="63" t="s">
        <v>164</v>
      </c>
      <c r="E65" s="73">
        <v>2017</v>
      </c>
      <c r="F65" s="63" t="s">
        <v>191</v>
      </c>
      <c r="G65" s="63" t="s">
        <v>16</v>
      </c>
      <c r="H65" s="66">
        <v>412800</v>
      </c>
      <c r="I65" s="74">
        <v>3.6</v>
      </c>
      <c r="J65" s="66">
        <v>300000</v>
      </c>
      <c r="K65" s="75">
        <v>2</v>
      </c>
      <c r="L65" s="76">
        <v>266000</v>
      </c>
      <c r="M65" s="75">
        <v>2</v>
      </c>
      <c r="N65" s="77">
        <v>15</v>
      </c>
      <c r="O65" s="77">
        <v>80</v>
      </c>
      <c r="P65" s="63" t="s">
        <v>149</v>
      </c>
      <c r="Q65" s="78" t="s">
        <v>187</v>
      </c>
      <c r="R65" s="64" t="s">
        <v>7</v>
      </c>
      <c r="S65" s="63"/>
    </row>
    <row r="66" spans="1:19" s="10" customFormat="1" x14ac:dyDescent="0.2">
      <c r="A66" s="63" t="s">
        <v>158</v>
      </c>
      <c r="B66" s="16" t="s">
        <v>304</v>
      </c>
      <c r="C66" s="63" t="s">
        <v>104</v>
      </c>
      <c r="D66" s="63" t="s">
        <v>164</v>
      </c>
      <c r="E66" s="73">
        <v>2022</v>
      </c>
      <c r="F66" s="63" t="s">
        <v>191</v>
      </c>
      <c r="G66" s="63" t="s">
        <v>16</v>
      </c>
      <c r="H66" s="66">
        <v>412800</v>
      </c>
      <c r="I66" s="74">
        <v>3.6</v>
      </c>
      <c r="J66" s="66">
        <v>500000</v>
      </c>
      <c r="K66" s="75">
        <v>3</v>
      </c>
      <c r="L66" s="76">
        <v>266000</v>
      </c>
      <c r="M66" s="75">
        <v>2</v>
      </c>
      <c r="N66" s="77">
        <v>15</v>
      </c>
      <c r="O66" s="77">
        <v>80</v>
      </c>
      <c r="P66" s="63" t="s">
        <v>149</v>
      </c>
      <c r="Q66" s="78" t="s">
        <v>187</v>
      </c>
      <c r="R66" s="64" t="s">
        <v>7</v>
      </c>
      <c r="S66" s="63"/>
    </row>
    <row r="67" spans="1:19" s="10" customFormat="1" x14ac:dyDescent="0.2">
      <c r="A67" s="63" t="s">
        <v>158</v>
      </c>
      <c r="B67" s="16" t="s">
        <v>304</v>
      </c>
      <c r="C67" s="63" t="s">
        <v>104</v>
      </c>
      <c r="D67" s="63" t="s">
        <v>164</v>
      </c>
      <c r="E67" s="73">
        <v>2023</v>
      </c>
      <c r="F67" s="63" t="s">
        <v>191</v>
      </c>
      <c r="G67" s="63" t="s">
        <v>16</v>
      </c>
      <c r="H67" s="66">
        <v>825600</v>
      </c>
      <c r="I67" s="74">
        <v>7.2</v>
      </c>
      <c r="J67" s="66">
        <v>500000</v>
      </c>
      <c r="K67" s="75">
        <v>3</v>
      </c>
      <c r="L67" s="76">
        <v>266000</v>
      </c>
      <c r="M67" s="75">
        <v>2</v>
      </c>
      <c r="N67" s="77">
        <v>15</v>
      </c>
      <c r="O67" s="77">
        <v>80</v>
      </c>
      <c r="P67" s="63" t="s">
        <v>149</v>
      </c>
      <c r="Q67" s="78" t="s">
        <v>187</v>
      </c>
      <c r="R67" s="64" t="s">
        <v>7</v>
      </c>
      <c r="S67" s="63"/>
    </row>
    <row r="68" spans="1:19" s="10" customFormat="1" x14ac:dyDescent="0.2">
      <c r="A68" s="16" t="s">
        <v>158</v>
      </c>
      <c r="B68" s="16" t="s">
        <v>343</v>
      </c>
      <c r="C68" s="16" t="s">
        <v>106</v>
      </c>
      <c r="D68" s="16" t="s">
        <v>165</v>
      </c>
      <c r="E68" s="22"/>
      <c r="F68" s="16" t="s">
        <v>191</v>
      </c>
      <c r="G68" s="16" t="s">
        <v>352</v>
      </c>
      <c r="H68" s="66">
        <v>800000</v>
      </c>
      <c r="I68" s="32">
        <v>7</v>
      </c>
      <c r="J68" s="66">
        <v>300000</v>
      </c>
      <c r="K68" s="34">
        <v>2</v>
      </c>
      <c r="L68" s="30">
        <v>266000</v>
      </c>
      <c r="M68" s="34">
        <v>1</v>
      </c>
      <c r="N68" s="33">
        <v>14.5</v>
      </c>
      <c r="O68" s="33">
        <v>72</v>
      </c>
      <c r="P68" s="16" t="s">
        <v>149</v>
      </c>
      <c r="Q68" s="16" t="s">
        <v>182</v>
      </c>
      <c r="R68" s="64" t="s">
        <v>0</v>
      </c>
      <c r="S68" s="16" t="s">
        <v>389</v>
      </c>
    </row>
    <row r="69" spans="1:19" s="10" customFormat="1" x14ac:dyDescent="0.2">
      <c r="A69" s="16" t="s">
        <v>158</v>
      </c>
      <c r="B69" s="16" t="s">
        <v>343</v>
      </c>
      <c r="C69" s="16" t="s">
        <v>104</v>
      </c>
      <c r="D69" s="16" t="s">
        <v>164</v>
      </c>
      <c r="E69" s="22">
        <v>2021</v>
      </c>
      <c r="F69" s="16" t="s">
        <v>191</v>
      </c>
      <c r="G69" s="16" t="s">
        <v>352</v>
      </c>
      <c r="H69" s="66">
        <v>1000000</v>
      </c>
      <c r="I69" s="32">
        <v>8.8000000000000007</v>
      </c>
      <c r="J69" s="66">
        <v>300000</v>
      </c>
      <c r="K69" s="34">
        <v>2</v>
      </c>
      <c r="L69" s="30">
        <v>266000</v>
      </c>
      <c r="M69" s="34">
        <v>1</v>
      </c>
      <c r="N69" s="33">
        <v>14.5</v>
      </c>
      <c r="O69" s="33">
        <v>72</v>
      </c>
      <c r="P69" s="16" t="s">
        <v>149</v>
      </c>
      <c r="Q69" s="16" t="s">
        <v>182</v>
      </c>
      <c r="R69" s="64" t="s">
        <v>0</v>
      </c>
      <c r="S69" s="16"/>
    </row>
    <row r="70" spans="1:19" s="10" customFormat="1" x14ac:dyDescent="0.2">
      <c r="A70" s="16" t="s">
        <v>158</v>
      </c>
      <c r="B70" s="16" t="s">
        <v>343</v>
      </c>
      <c r="C70" s="16" t="s">
        <v>104</v>
      </c>
      <c r="D70" s="16" t="s">
        <v>164</v>
      </c>
      <c r="E70" s="22"/>
      <c r="F70" s="16" t="s">
        <v>191</v>
      </c>
      <c r="G70" s="16" t="s">
        <v>352</v>
      </c>
      <c r="H70" s="66">
        <v>1000000</v>
      </c>
      <c r="I70" s="32">
        <v>8.8000000000000007</v>
      </c>
      <c r="J70" s="66">
        <v>450000</v>
      </c>
      <c r="K70" s="34">
        <v>3</v>
      </c>
      <c r="L70" s="30">
        <v>266000</v>
      </c>
      <c r="M70" s="34">
        <v>1</v>
      </c>
      <c r="N70" s="33">
        <v>14.5</v>
      </c>
      <c r="O70" s="33">
        <v>72</v>
      </c>
      <c r="P70" s="16" t="s">
        <v>149</v>
      </c>
      <c r="Q70" s="16" t="s">
        <v>182</v>
      </c>
      <c r="R70" s="64" t="s">
        <v>0</v>
      </c>
      <c r="S70" s="16"/>
    </row>
    <row r="71" spans="1:19" s="10" customFormat="1" ht="13.5" customHeight="1" x14ac:dyDescent="0.2">
      <c r="A71" s="16" t="s">
        <v>158</v>
      </c>
      <c r="B71" s="16" t="s">
        <v>343</v>
      </c>
      <c r="C71" s="16" t="s">
        <v>104</v>
      </c>
      <c r="D71" s="16" t="s">
        <v>164</v>
      </c>
      <c r="E71" s="22"/>
      <c r="F71" s="16" t="s">
        <v>191</v>
      </c>
      <c r="G71" s="16" t="s">
        <v>352</v>
      </c>
      <c r="H71" s="66">
        <v>1000000</v>
      </c>
      <c r="I71" s="32">
        <v>8.8000000000000007</v>
      </c>
      <c r="J71" s="66">
        <v>600000</v>
      </c>
      <c r="K71" s="34">
        <v>4</v>
      </c>
      <c r="L71" s="30">
        <v>266000</v>
      </c>
      <c r="M71" s="34">
        <v>1</v>
      </c>
      <c r="N71" s="33">
        <v>14.5</v>
      </c>
      <c r="O71" s="33">
        <v>72</v>
      </c>
      <c r="P71" s="16" t="s">
        <v>149</v>
      </c>
      <c r="Q71" s="16" t="s">
        <v>182</v>
      </c>
      <c r="R71" s="64" t="s">
        <v>0</v>
      </c>
      <c r="S71" s="16"/>
    </row>
    <row r="72" spans="1:19" s="10" customFormat="1" ht="13.5" customHeight="1" x14ac:dyDescent="0.2">
      <c r="A72" s="16" t="s">
        <v>158</v>
      </c>
      <c r="B72" s="16" t="s">
        <v>344</v>
      </c>
      <c r="C72" s="16" t="s">
        <v>78</v>
      </c>
      <c r="D72" s="16" t="s">
        <v>166</v>
      </c>
      <c r="E72" s="22">
        <v>2017</v>
      </c>
      <c r="F72" s="16" t="s">
        <v>191</v>
      </c>
      <c r="G72" s="16" t="s">
        <v>9</v>
      </c>
      <c r="H72" s="66">
        <v>150000</v>
      </c>
      <c r="I72" s="32">
        <v>1.3</v>
      </c>
      <c r="J72" s="66">
        <v>150000</v>
      </c>
      <c r="K72" s="34">
        <v>1</v>
      </c>
      <c r="L72" s="30">
        <v>140000</v>
      </c>
      <c r="M72" s="34">
        <v>1</v>
      </c>
      <c r="N72" s="33" t="s">
        <v>5</v>
      </c>
      <c r="O72" s="33">
        <v>72</v>
      </c>
      <c r="P72" s="16" t="s">
        <v>149</v>
      </c>
      <c r="Q72" s="16" t="s">
        <v>249</v>
      </c>
      <c r="R72" s="64" t="s">
        <v>17</v>
      </c>
      <c r="S72" s="16"/>
    </row>
    <row r="73" spans="1:19" s="10" customFormat="1" x14ac:dyDescent="0.2">
      <c r="A73" s="16" t="s">
        <v>158</v>
      </c>
      <c r="B73" s="16" t="s">
        <v>344</v>
      </c>
      <c r="C73" s="16" t="s">
        <v>104</v>
      </c>
      <c r="D73" s="16" t="s">
        <v>164</v>
      </c>
      <c r="E73" s="22">
        <v>2020</v>
      </c>
      <c r="F73" s="16" t="s">
        <v>191</v>
      </c>
      <c r="G73" s="16" t="s">
        <v>9</v>
      </c>
      <c r="H73" s="66">
        <v>225000</v>
      </c>
      <c r="I73" s="32">
        <v>2</v>
      </c>
      <c r="J73" s="66">
        <v>300000</v>
      </c>
      <c r="K73" s="34">
        <v>2</v>
      </c>
      <c r="L73" s="30">
        <v>140000</v>
      </c>
      <c r="M73" s="34">
        <v>1</v>
      </c>
      <c r="N73" s="33" t="s">
        <v>5</v>
      </c>
      <c r="O73" s="33">
        <v>72</v>
      </c>
      <c r="P73" s="16" t="s">
        <v>149</v>
      </c>
      <c r="Q73" s="16" t="s">
        <v>249</v>
      </c>
      <c r="R73" s="64" t="s">
        <v>17</v>
      </c>
      <c r="S73" s="16"/>
    </row>
    <row r="74" spans="1:19" s="10" customFormat="1" x14ac:dyDescent="0.2">
      <c r="A74" s="16" t="s">
        <v>158</v>
      </c>
      <c r="B74" s="16" t="s">
        <v>345</v>
      </c>
      <c r="C74" s="16" t="s">
        <v>78</v>
      </c>
      <c r="D74" s="16" t="s">
        <v>166</v>
      </c>
      <c r="E74" s="22">
        <v>2018</v>
      </c>
      <c r="F74" s="16" t="s">
        <v>191</v>
      </c>
      <c r="G74" s="16" t="s">
        <v>9</v>
      </c>
      <c r="H74" s="66">
        <v>150000</v>
      </c>
      <c r="I74" s="32">
        <v>1.3</v>
      </c>
      <c r="J74" s="66">
        <v>150000</v>
      </c>
      <c r="K74" s="34">
        <v>1</v>
      </c>
      <c r="L74" s="30">
        <v>140000</v>
      </c>
      <c r="M74" s="34">
        <v>1</v>
      </c>
      <c r="N74" s="33" t="s">
        <v>5</v>
      </c>
      <c r="O74" s="33">
        <v>72</v>
      </c>
      <c r="P74" s="16" t="s">
        <v>149</v>
      </c>
      <c r="Q74" s="16" t="s">
        <v>249</v>
      </c>
      <c r="R74" s="64" t="s">
        <v>17</v>
      </c>
      <c r="S74" s="16"/>
    </row>
    <row r="75" spans="1:19" s="10" customFormat="1" x14ac:dyDescent="0.2">
      <c r="A75" s="16" t="s">
        <v>158</v>
      </c>
      <c r="B75" s="16" t="s">
        <v>345</v>
      </c>
      <c r="C75" s="16" t="s">
        <v>104</v>
      </c>
      <c r="D75" s="16" t="s">
        <v>164</v>
      </c>
      <c r="E75" s="22">
        <v>2021</v>
      </c>
      <c r="F75" s="16" t="s">
        <v>191</v>
      </c>
      <c r="G75" s="16" t="s">
        <v>9</v>
      </c>
      <c r="H75" s="66">
        <v>225000</v>
      </c>
      <c r="I75" s="32">
        <v>2</v>
      </c>
      <c r="J75" s="66">
        <v>300000</v>
      </c>
      <c r="K75" s="34">
        <v>2</v>
      </c>
      <c r="L75" s="30">
        <v>140000</v>
      </c>
      <c r="M75" s="34">
        <v>1</v>
      </c>
      <c r="N75" s="33" t="s">
        <v>5</v>
      </c>
      <c r="O75" s="33">
        <v>72</v>
      </c>
      <c r="P75" s="16" t="s">
        <v>149</v>
      </c>
      <c r="Q75" s="16" t="s">
        <v>249</v>
      </c>
      <c r="R75" s="64" t="s">
        <v>17</v>
      </c>
      <c r="S75" s="16"/>
    </row>
    <row r="76" spans="1:19" s="10" customFormat="1" x14ac:dyDescent="0.2">
      <c r="A76" s="16" t="s">
        <v>145</v>
      </c>
      <c r="B76" s="16" t="s">
        <v>318</v>
      </c>
      <c r="C76" s="16" t="s">
        <v>106</v>
      </c>
      <c r="D76" s="16" t="s">
        <v>165</v>
      </c>
      <c r="E76" s="22">
        <v>2011</v>
      </c>
      <c r="F76" s="16" t="s">
        <v>118</v>
      </c>
      <c r="G76" s="16" t="s">
        <v>36</v>
      </c>
      <c r="H76" s="66">
        <v>16000</v>
      </c>
      <c r="I76" s="32">
        <v>0.5</v>
      </c>
      <c r="J76" s="66">
        <v>20000</v>
      </c>
      <c r="K76" s="34"/>
      <c r="L76" s="30">
        <v>15000</v>
      </c>
      <c r="M76" s="34"/>
      <c r="N76" s="33"/>
      <c r="O76" s="33"/>
      <c r="P76" s="16"/>
      <c r="Q76" s="16" t="s">
        <v>250</v>
      </c>
      <c r="R76" s="64" t="s">
        <v>271</v>
      </c>
      <c r="S76" s="16"/>
    </row>
    <row r="77" spans="1:19" s="10" customFormat="1" x14ac:dyDescent="0.2">
      <c r="A77" s="16" t="s">
        <v>145</v>
      </c>
      <c r="B77" s="16" t="s">
        <v>308</v>
      </c>
      <c r="C77" s="16" t="s">
        <v>106</v>
      </c>
      <c r="D77" s="16" t="s">
        <v>165</v>
      </c>
      <c r="E77" s="22">
        <v>2014</v>
      </c>
      <c r="F77" s="16" t="s">
        <v>118</v>
      </c>
      <c r="G77" s="16" t="s">
        <v>390</v>
      </c>
      <c r="H77" s="66"/>
      <c r="I77" s="32">
        <v>0.3</v>
      </c>
      <c r="J77" s="66">
        <v>30000</v>
      </c>
      <c r="K77" s="34"/>
      <c r="L77" s="30"/>
      <c r="M77" s="34"/>
      <c r="N77" s="33"/>
      <c r="O77" s="33"/>
      <c r="P77" s="16"/>
      <c r="Q77" s="16" t="s">
        <v>220</v>
      </c>
      <c r="R77" s="64" t="s">
        <v>257</v>
      </c>
      <c r="S77" s="16"/>
    </row>
    <row r="78" spans="1:19" s="3" customFormat="1" x14ac:dyDescent="0.2">
      <c r="A78" s="24" t="s">
        <v>145</v>
      </c>
      <c r="B78" s="24" t="s">
        <v>309</v>
      </c>
      <c r="C78" s="24" t="s">
        <v>104</v>
      </c>
      <c r="D78" s="26" t="s">
        <v>166</v>
      </c>
      <c r="E78" s="25">
        <v>2015</v>
      </c>
      <c r="F78" s="24" t="s">
        <v>118</v>
      </c>
      <c r="G78" s="26" t="s">
        <v>61</v>
      </c>
      <c r="H78" s="66">
        <f>ROUND(2/24*1000000,-3)</f>
        <v>83000</v>
      </c>
      <c r="I78" s="43">
        <v>0.5</v>
      </c>
      <c r="J78" s="28">
        <v>33000</v>
      </c>
      <c r="K78" s="42">
        <v>1</v>
      </c>
      <c r="L78" s="30">
        <v>30000</v>
      </c>
      <c r="M78" s="26"/>
      <c r="N78" s="26"/>
      <c r="O78" s="26"/>
      <c r="P78" s="26"/>
      <c r="Q78" s="16" t="s">
        <v>229</v>
      </c>
      <c r="R78" s="64" t="s">
        <v>258</v>
      </c>
      <c r="S78" s="24" t="s">
        <v>230</v>
      </c>
    </row>
    <row r="79" spans="1:19" s="3" customFormat="1" x14ac:dyDescent="0.2">
      <c r="A79" s="24" t="s">
        <v>145</v>
      </c>
      <c r="B79" s="24" t="s">
        <v>319</v>
      </c>
      <c r="C79" s="24" t="s">
        <v>104</v>
      </c>
      <c r="D79" s="26" t="s">
        <v>166</v>
      </c>
      <c r="E79" s="25">
        <v>2017</v>
      </c>
      <c r="F79" s="24" t="s">
        <v>118</v>
      </c>
      <c r="G79" s="26" t="s">
        <v>390</v>
      </c>
      <c r="H79" s="26"/>
      <c r="I79" s="43">
        <v>0.3</v>
      </c>
      <c r="J79" s="28">
        <v>30000</v>
      </c>
      <c r="K79" s="42"/>
      <c r="L79" s="26"/>
      <c r="M79" s="26"/>
      <c r="N79" s="26"/>
      <c r="O79" s="26"/>
      <c r="P79" s="26"/>
      <c r="Q79" s="16" t="s">
        <v>220</v>
      </c>
      <c r="R79" s="69" t="s">
        <v>257</v>
      </c>
      <c r="S79" s="24"/>
    </row>
    <row r="80" spans="1:19" s="10" customFormat="1" x14ac:dyDescent="0.2">
      <c r="A80" s="16" t="s">
        <v>60</v>
      </c>
      <c r="B80" s="16" t="s">
        <v>320</v>
      </c>
      <c r="C80" s="16" t="s">
        <v>106</v>
      </c>
      <c r="D80" s="16" t="s">
        <v>165</v>
      </c>
      <c r="E80" s="22">
        <v>1994</v>
      </c>
      <c r="F80" s="16" t="s">
        <v>191</v>
      </c>
      <c r="G80" s="16" t="s">
        <v>353</v>
      </c>
      <c r="H80" s="66">
        <v>685000</v>
      </c>
      <c r="I80" s="32">
        <v>6.2</v>
      </c>
      <c r="J80" s="66">
        <v>255000</v>
      </c>
      <c r="K80" s="34">
        <v>3</v>
      </c>
      <c r="L80" s="30">
        <v>130000</v>
      </c>
      <c r="M80" s="34">
        <v>1</v>
      </c>
      <c r="N80" s="33" t="s">
        <v>5</v>
      </c>
      <c r="O80" s="33" t="s">
        <v>5</v>
      </c>
      <c r="P80" s="101"/>
      <c r="Q80" s="16" t="s">
        <v>251</v>
      </c>
      <c r="R80" s="64" t="s">
        <v>19</v>
      </c>
      <c r="S80" s="16"/>
    </row>
    <row r="81" spans="1:19" s="10" customFormat="1" x14ac:dyDescent="0.2">
      <c r="A81" s="16" t="s">
        <v>60</v>
      </c>
      <c r="B81" s="16" t="s">
        <v>322</v>
      </c>
      <c r="C81" s="16" t="s">
        <v>106</v>
      </c>
      <c r="D81" s="16" t="s">
        <v>165</v>
      </c>
      <c r="E81" s="22">
        <v>2006</v>
      </c>
      <c r="F81" s="16" t="s">
        <v>191</v>
      </c>
      <c r="G81" s="16" t="s">
        <v>354</v>
      </c>
      <c r="H81" s="66">
        <v>680000</v>
      </c>
      <c r="I81" s="32">
        <v>6</v>
      </c>
      <c r="J81" s="66">
        <v>280000</v>
      </c>
      <c r="K81" s="34">
        <v>2</v>
      </c>
      <c r="L81" s="30">
        <v>265000</v>
      </c>
      <c r="M81" s="34">
        <v>1</v>
      </c>
      <c r="N81" s="33" t="s">
        <v>5</v>
      </c>
      <c r="O81" s="33" t="s">
        <v>5</v>
      </c>
      <c r="P81" s="101"/>
      <c r="Q81" s="16" t="s">
        <v>252</v>
      </c>
      <c r="R81" s="64" t="s">
        <v>75</v>
      </c>
      <c r="S81" s="16"/>
    </row>
    <row r="82" spans="1:19" s="3" customFormat="1" x14ac:dyDescent="0.2">
      <c r="A82" s="24" t="s">
        <v>60</v>
      </c>
      <c r="B82" s="24" t="s">
        <v>321</v>
      </c>
      <c r="C82" s="24" t="s">
        <v>104</v>
      </c>
      <c r="D82" s="26" t="s">
        <v>166</v>
      </c>
      <c r="E82" s="22"/>
      <c r="F82" s="16" t="s">
        <v>191</v>
      </c>
      <c r="G82" s="26" t="s">
        <v>39</v>
      </c>
      <c r="H82" s="26"/>
      <c r="I82" s="43">
        <v>6.3</v>
      </c>
      <c r="J82" s="66">
        <v>240000</v>
      </c>
      <c r="K82" s="42">
        <v>2</v>
      </c>
      <c r="L82" s="30">
        <v>265000</v>
      </c>
      <c r="M82" s="26"/>
      <c r="N82" s="26"/>
      <c r="O82" s="26"/>
      <c r="P82" s="26"/>
      <c r="Q82" s="26"/>
      <c r="R82" s="26"/>
      <c r="S82" s="24"/>
    </row>
    <row r="83" spans="1:19" s="3" customFormat="1" x14ac:dyDescent="0.2">
      <c r="A83" s="24" t="s">
        <v>60</v>
      </c>
      <c r="B83" s="24" t="s">
        <v>321</v>
      </c>
      <c r="C83" s="24" t="s">
        <v>104</v>
      </c>
      <c r="D83" s="26" t="s">
        <v>164</v>
      </c>
      <c r="E83" s="22"/>
      <c r="F83" s="16" t="s">
        <v>191</v>
      </c>
      <c r="G83" s="26" t="s">
        <v>39</v>
      </c>
      <c r="H83" s="26"/>
      <c r="I83" s="43">
        <f>I82</f>
        <v>6.3</v>
      </c>
      <c r="J83" s="66">
        <v>580000</v>
      </c>
      <c r="K83" s="42">
        <v>4</v>
      </c>
      <c r="L83" s="30">
        <v>265000</v>
      </c>
      <c r="M83" s="26"/>
      <c r="N83" s="26"/>
      <c r="O83" s="26"/>
      <c r="P83" s="26"/>
      <c r="Q83" s="26"/>
      <c r="R83" s="26"/>
      <c r="S83" s="24"/>
    </row>
    <row r="84" spans="1:19" s="3" customFormat="1" x14ac:dyDescent="0.2">
      <c r="A84" s="24" t="s">
        <v>141</v>
      </c>
      <c r="B84" s="24" t="s">
        <v>346</v>
      </c>
      <c r="C84" s="24" t="s">
        <v>104</v>
      </c>
      <c r="D84" s="26" t="s">
        <v>166</v>
      </c>
      <c r="E84" s="25">
        <v>2015</v>
      </c>
      <c r="F84" s="24" t="s">
        <v>132</v>
      </c>
      <c r="G84" s="26" t="s">
        <v>5</v>
      </c>
      <c r="H84" s="26"/>
      <c r="I84" s="43">
        <v>5</v>
      </c>
      <c r="J84" s="27"/>
      <c r="K84" s="42"/>
      <c r="L84" s="26"/>
      <c r="M84" s="26"/>
      <c r="N84" s="26"/>
      <c r="O84" s="26"/>
      <c r="P84" s="26"/>
      <c r="Q84" s="26"/>
      <c r="R84" s="26"/>
      <c r="S84" s="24"/>
    </row>
    <row r="85" spans="1:19" s="3" customFormat="1" x14ac:dyDescent="0.2">
      <c r="A85" s="24" t="s">
        <v>141</v>
      </c>
      <c r="B85" s="24" t="s">
        <v>346</v>
      </c>
      <c r="C85" s="24" t="s">
        <v>104</v>
      </c>
      <c r="D85" s="26" t="s">
        <v>166</v>
      </c>
      <c r="E85" s="25">
        <v>2018</v>
      </c>
      <c r="F85" s="24" t="s">
        <v>191</v>
      </c>
      <c r="G85" s="26" t="s">
        <v>5</v>
      </c>
      <c r="H85" s="26"/>
      <c r="I85" s="43">
        <v>10</v>
      </c>
      <c r="J85" s="27"/>
      <c r="K85" s="42"/>
      <c r="L85" s="26"/>
      <c r="M85" s="26"/>
      <c r="N85" s="26"/>
      <c r="O85" s="26"/>
      <c r="P85" s="26"/>
      <c r="Q85" s="26"/>
      <c r="R85" s="26"/>
      <c r="S85" s="24"/>
    </row>
    <row r="86" spans="1:19" s="10" customFormat="1" x14ac:dyDescent="0.2">
      <c r="A86" s="16" t="s">
        <v>142</v>
      </c>
      <c r="B86" s="16" t="s">
        <v>310</v>
      </c>
      <c r="C86" s="16" t="s">
        <v>106</v>
      </c>
      <c r="D86" s="16" t="s">
        <v>165</v>
      </c>
      <c r="E86" s="22">
        <v>2005</v>
      </c>
      <c r="F86" s="16" t="s">
        <v>191</v>
      </c>
      <c r="G86" s="16" t="s">
        <v>171</v>
      </c>
      <c r="H86" s="66">
        <v>2650000</v>
      </c>
      <c r="I86" s="32">
        <v>19.5</v>
      </c>
      <c r="J86" s="66">
        <v>1000000</v>
      </c>
      <c r="K86" s="34">
        <v>8</v>
      </c>
      <c r="L86" s="30">
        <v>265000</v>
      </c>
      <c r="M86" s="34">
        <v>2</v>
      </c>
      <c r="N86" s="33">
        <v>13</v>
      </c>
      <c r="O86" s="33">
        <v>70</v>
      </c>
      <c r="P86" s="16" t="s">
        <v>153</v>
      </c>
      <c r="Q86" s="16" t="s">
        <v>177</v>
      </c>
      <c r="R86" s="64" t="s">
        <v>32</v>
      </c>
      <c r="S86" s="16"/>
    </row>
    <row r="87" spans="1:19" s="10" customFormat="1" x14ac:dyDescent="0.2">
      <c r="A87" s="16" t="s">
        <v>142</v>
      </c>
      <c r="B87" s="16" t="s">
        <v>310</v>
      </c>
      <c r="C87" s="16" t="s">
        <v>104</v>
      </c>
      <c r="D87" s="16" t="s">
        <v>164</v>
      </c>
      <c r="E87" s="22">
        <v>2018</v>
      </c>
      <c r="F87" s="16" t="s">
        <v>191</v>
      </c>
      <c r="G87" s="16" t="s">
        <v>171</v>
      </c>
      <c r="H87" s="66">
        <v>2650000</v>
      </c>
      <c r="I87" s="32">
        <v>27.5</v>
      </c>
      <c r="J87" s="66">
        <v>1200000</v>
      </c>
      <c r="K87" s="34">
        <v>9</v>
      </c>
      <c r="L87" s="30">
        <v>265000</v>
      </c>
      <c r="M87" s="34">
        <v>2</v>
      </c>
      <c r="N87" s="33">
        <v>13</v>
      </c>
      <c r="O87" s="33">
        <v>70</v>
      </c>
      <c r="P87" s="16" t="s">
        <v>153</v>
      </c>
      <c r="Q87" s="16" t="s">
        <v>177</v>
      </c>
      <c r="R87" s="64" t="s">
        <v>32</v>
      </c>
      <c r="S87" s="16"/>
    </row>
    <row r="88" spans="1:19" s="10" customFormat="1" x14ac:dyDescent="0.2">
      <c r="A88" s="16" t="s">
        <v>142</v>
      </c>
      <c r="B88" s="16" t="s">
        <v>347</v>
      </c>
      <c r="C88" s="16" t="s">
        <v>106</v>
      </c>
      <c r="D88" s="16" t="s">
        <v>165</v>
      </c>
      <c r="E88" s="22">
        <v>2007</v>
      </c>
      <c r="F88" s="16" t="s">
        <v>85</v>
      </c>
      <c r="G88" s="16" t="s">
        <v>49</v>
      </c>
      <c r="H88" s="66">
        <v>670000</v>
      </c>
      <c r="I88" s="32">
        <v>4.2</v>
      </c>
      <c r="J88" s="66">
        <v>0</v>
      </c>
      <c r="K88" s="79"/>
      <c r="L88" s="30">
        <v>150900</v>
      </c>
      <c r="M88" s="34" t="s">
        <v>5</v>
      </c>
      <c r="N88" s="33" t="s">
        <v>5</v>
      </c>
      <c r="O88" s="33" t="s">
        <v>5</v>
      </c>
      <c r="P88" s="16" t="s">
        <v>153</v>
      </c>
      <c r="Q88" s="16" t="s">
        <v>217</v>
      </c>
      <c r="R88" s="64" t="s">
        <v>277</v>
      </c>
      <c r="S88" s="16"/>
    </row>
    <row r="89" spans="1:19" s="10" customFormat="1" x14ac:dyDescent="0.2">
      <c r="A89" s="16" t="s">
        <v>142</v>
      </c>
      <c r="B89" s="16" t="s">
        <v>349</v>
      </c>
      <c r="C89" s="16" t="s">
        <v>106</v>
      </c>
      <c r="D89" s="16" t="s">
        <v>165</v>
      </c>
      <c r="E89" s="22">
        <v>2009</v>
      </c>
      <c r="F89" s="16" t="s">
        <v>191</v>
      </c>
      <c r="G89" s="16" t="s">
        <v>11</v>
      </c>
      <c r="H89" s="66">
        <v>1140000</v>
      </c>
      <c r="I89" s="32">
        <v>7.6</v>
      </c>
      <c r="J89" s="66">
        <v>320000</v>
      </c>
      <c r="K89" s="34">
        <v>2</v>
      </c>
      <c r="L89" s="30">
        <v>217000</v>
      </c>
      <c r="M89" s="34" t="s">
        <v>5</v>
      </c>
      <c r="N89" s="33" t="s">
        <v>5</v>
      </c>
      <c r="O89" s="33" t="s">
        <v>5</v>
      </c>
      <c r="P89" s="16" t="s">
        <v>153</v>
      </c>
      <c r="Q89" s="16" t="s">
        <v>253</v>
      </c>
      <c r="R89" s="64" t="s">
        <v>23</v>
      </c>
      <c r="S89" s="16"/>
    </row>
    <row r="90" spans="1:19" s="10" customFormat="1" x14ac:dyDescent="0.2">
      <c r="A90" s="16" t="s">
        <v>142</v>
      </c>
      <c r="B90" s="16" t="s">
        <v>350</v>
      </c>
      <c r="C90" s="16" t="s">
        <v>106</v>
      </c>
      <c r="D90" s="16" t="s">
        <v>165</v>
      </c>
      <c r="E90" s="22">
        <v>2009</v>
      </c>
      <c r="F90" s="16" t="s">
        <v>191</v>
      </c>
      <c r="G90" s="16" t="s">
        <v>355</v>
      </c>
      <c r="H90" s="66">
        <v>2440000</v>
      </c>
      <c r="I90" s="32">
        <v>21</v>
      </c>
      <c r="J90" s="66">
        <v>775000</v>
      </c>
      <c r="K90" s="34">
        <v>5</v>
      </c>
      <c r="L90" s="30">
        <v>265000</v>
      </c>
      <c r="M90" s="34">
        <v>1</v>
      </c>
      <c r="N90" s="33">
        <v>17.100000000000001</v>
      </c>
      <c r="O90" s="33">
        <v>93.5</v>
      </c>
      <c r="P90" s="16" t="s">
        <v>153</v>
      </c>
      <c r="Q90" s="16" t="s">
        <v>174</v>
      </c>
      <c r="R90" s="64" t="s">
        <v>22</v>
      </c>
      <c r="S90" s="16" t="s">
        <v>161</v>
      </c>
    </row>
    <row r="91" spans="1:19" s="3" customFormat="1" x14ac:dyDescent="0.2">
      <c r="A91" s="24" t="s">
        <v>142</v>
      </c>
      <c r="B91" s="24" t="s">
        <v>348</v>
      </c>
      <c r="C91" s="24" t="s">
        <v>104</v>
      </c>
      <c r="D91" s="26" t="s">
        <v>166</v>
      </c>
      <c r="E91" s="25">
        <v>2018</v>
      </c>
      <c r="F91" s="24" t="s">
        <v>132</v>
      </c>
      <c r="G91" s="26" t="s">
        <v>84</v>
      </c>
      <c r="H91" s="26"/>
      <c r="I91" s="43">
        <v>5</v>
      </c>
      <c r="J91" s="28">
        <v>170000</v>
      </c>
      <c r="K91" s="42"/>
      <c r="L91" s="26"/>
      <c r="M91" s="26"/>
      <c r="N91" s="26"/>
      <c r="O91" s="26"/>
      <c r="P91" s="26"/>
      <c r="Q91" s="26" t="s">
        <v>254</v>
      </c>
      <c r="R91" s="69" t="s">
        <v>255</v>
      </c>
      <c r="S91" s="24"/>
    </row>
    <row r="92" spans="1:19" s="3" customFormat="1" x14ac:dyDescent="0.2">
      <c r="A92" s="24" t="s">
        <v>142</v>
      </c>
      <c r="B92" s="24" t="s">
        <v>323</v>
      </c>
      <c r="C92" s="24" t="s">
        <v>104</v>
      </c>
      <c r="D92" s="26" t="s">
        <v>166</v>
      </c>
      <c r="E92" s="25"/>
      <c r="F92" s="24" t="s">
        <v>192</v>
      </c>
      <c r="G92" s="26" t="s">
        <v>65</v>
      </c>
      <c r="H92" s="26"/>
      <c r="I92" s="43">
        <v>13</v>
      </c>
      <c r="J92" s="28">
        <v>14000</v>
      </c>
      <c r="K92" s="42">
        <v>2</v>
      </c>
      <c r="L92" s="30">
        <v>150000</v>
      </c>
      <c r="M92" s="26"/>
      <c r="N92" s="26"/>
      <c r="O92" s="26"/>
      <c r="P92" s="26"/>
      <c r="Q92" s="26"/>
      <c r="R92" s="69" t="s">
        <v>256</v>
      </c>
      <c r="S92" s="24"/>
    </row>
    <row r="94" spans="1:19" s="10" customFormat="1" x14ac:dyDescent="0.2">
      <c r="A94" s="29"/>
      <c r="B94" s="29"/>
      <c r="C94" s="15"/>
      <c r="D94" s="29"/>
      <c r="E94" s="29"/>
      <c r="F94" s="29"/>
      <c r="G94" s="15"/>
      <c r="Q94" s="15"/>
    </row>
  </sheetData>
  <autoFilter ref="A3:S92"/>
  <mergeCells count="1">
    <mergeCell ref="C1:E1"/>
  </mergeCells>
  <phoneticPr fontId="0" type="noConversion"/>
  <hyperlinks>
    <hyperlink ref="R5" r:id="rId1"/>
    <hyperlink ref="R20" r:id="rId2"/>
    <hyperlink ref="R19" r:id="rId3"/>
    <hyperlink ref="R22" r:id="rId4"/>
    <hyperlink ref="R27" r:id="rId5"/>
    <hyperlink ref="R34" r:id="rId6"/>
    <hyperlink ref="R24" r:id="rId7"/>
    <hyperlink ref="R35" r:id="rId8"/>
    <hyperlink ref="R37" r:id="rId9"/>
    <hyperlink ref="R38" r:id="rId10"/>
    <hyperlink ref="R45" r:id="rId11"/>
    <hyperlink ref="R54" r:id="rId12"/>
    <hyperlink ref="R56" r:id="rId13"/>
    <hyperlink ref="R59" r:id="rId14"/>
    <hyperlink ref="R60" r:id="rId15"/>
    <hyperlink ref="R61" r:id="rId16"/>
    <hyperlink ref="R62" r:id="rId17"/>
    <hyperlink ref="R63" r:id="rId18"/>
    <hyperlink ref="R64" r:id="rId19"/>
    <hyperlink ref="R68" r:id="rId20"/>
    <hyperlink ref="R69" r:id="rId21"/>
    <hyperlink ref="R72" r:id="rId22"/>
    <hyperlink ref="R80" r:id="rId23"/>
    <hyperlink ref="R81" r:id="rId24"/>
    <hyperlink ref="R86" r:id="rId25"/>
    <hyperlink ref="R90" r:id="rId26"/>
    <hyperlink ref="R89" r:id="rId27"/>
    <hyperlink ref="R6" r:id="rId28"/>
    <hyperlink ref="R7" r:id="rId29"/>
    <hyperlink ref="R21" r:id="rId30"/>
    <hyperlink ref="R23" r:id="rId31"/>
    <hyperlink ref="R28" r:id="rId32"/>
    <hyperlink ref="R36" r:id="rId33"/>
    <hyperlink ref="R55" r:id="rId34"/>
    <hyperlink ref="R69" r:id="rId35"/>
    <hyperlink ref="R70" r:id="rId36"/>
    <hyperlink ref="R71" r:id="rId37"/>
    <hyperlink ref="R73" r:id="rId38"/>
    <hyperlink ref="R74:R75" r:id="rId39" display="www.enagas.es"/>
    <hyperlink ref="R87" r:id="rId40"/>
    <hyperlink ref="R4" r:id="rId41"/>
    <hyperlink ref="R15" r:id="rId42"/>
    <hyperlink ref="R52" r:id="rId43"/>
    <hyperlink ref="R26" r:id="rId44"/>
    <hyperlink ref="R42" r:id="rId45"/>
    <hyperlink ref="R76" r:id="rId46"/>
    <hyperlink ref="R91" r:id="rId47"/>
    <hyperlink ref="R92" r:id="rId48"/>
    <hyperlink ref="R77" r:id="rId49"/>
    <hyperlink ref="R79" r:id="rId50"/>
    <hyperlink ref="R78" r:id="rId51"/>
    <hyperlink ref="R53" r:id="rId52"/>
    <hyperlink ref="R48" r:id="rId53"/>
    <hyperlink ref="R39" r:id="rId54"/>
    <hyperlink ref="R16" r:id="rId55"/>
    <hyperlink ref="R14" r:id="rId56"/>
    <hyperlink ref="R11" r:id="rId57" display="http://www.vopak.com/about-us/about-us/vopak-lng/feasibility-studies.html"/>
    <hyperlink ref="R40" r:id="rId58"/>
    <hyperlink ref="R88" r:id="rId59"/>
    <hyperlink ref="R30" r:id="rId60"/>
    <hyperlink ref="R9:R10" r:id="rId61" display="http://www.lng.hr"/>
    <hyperlink ref="R13" r:id="rId62"/>
    <hyperlink ref="R46" r:id="rId63"/>
    <hyperlink ref="R49" r:id="rId64"/>
    <hyperlink ref="R50" r:id="rId65"/>
    <hyperlink ref="R51" r:id="rId66"/>
    <hyperlink ref="R65" r:id="rId67"/>
    <hyperlink ref="R66" r:id="rId68"/>
    <hyperlink ref="R67" r:id="rId69"/>
    <hyperlink ref="R31" r:id="rId70"/>
    <hyperlink ref="R18" r:id="rId71"/>
    <hyperlink ref="R32" r:id="rId72"/>
    <hyperlink ref="R33" r:id="rId73"/>
    <hyperlink ref="R12" r:id="rId74"/>
    <hyperlink ref="R8" r:id="rId75"/>
    <hyperlink ref="R29" r:id="rId76"/>
    <hyperlink ref="R47" r:id="rId77"/>
    <hyperlink ref="R17" r:id="rId78"/>
  </hyperlinks>
  <pageMargins left="0.74803149606299213" right="0.74803149606299213" top="0.98425196850393704" bottom="0.98425196850393704" header="0.51181102362204722" footer="0.51181102362204722"/>
  <pageSetup paperSize="9" orientation="portrait" r:id="rId79"/>
  <headerFooter alignWithMargins="0"/>
  <drawing r:id="rId80"/>
  <legacyDrawing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246A31"/>
  </sheetPr>
  <dimension ref="A1:J29"/>
  <sheetViews>
    <sheetView showGridLines="0" zoomScaleNormal="100" workbookViewId="0">
      <selection activeCell="A3" sqref="A3"/>
    </sheetView>
  </sheetViews>
  <sheetFormatPr defaultRowHeight="12.75" x14ac:dyDescent="0.2"/>
  <cols>
    <col min="1" max="1" width="9.140625" style="8"/>
    <col min="2" max="2" width="21.85546875" style="8" bestFit="1" customWidth="1"/>
    <col min="3" max="3" width="12.140625" style="6" customWidth="1"/>
    <col min="4" max="4" width="9.5703125" style="6" bestFit="1" customWidth="1"/>
    <col min="5" max="5" width="19.140625" style="6" customWidth="1"/>
    <col min="6" max="6" width="9.42578125" style="9" bestFit="1" customWidth="1"/>
    <col min="7" max="7" width="6.7109375" style="9" bestFit="1" customWidth="1"/>
    <col min="8" max="8" width="30.42578125" style="6" bestFit="1" customWidth="1"/>
    <col min="9" max="9" width="18" style="6" bestFit="1" customWidth="1"/>
    <col min="10" max="10" width="13.7109375" style="6" customWidth="1"/>
    <col min="11" max="16384" width="9.140625" style="6"/>
  </cols>
  <sheetData>
    <row r="1" spans="1:10" ht="36" customHeight="1" x14ac:dyDescent="0.2">
      <c r="B1" s="14"/>
      <c r="C1" s="111" t="s">
        <v>236</v>
      </c>
      <c r="D1" s="111"/>
      <c r="E1" s="111"/>
      <c r="F1" s="15"/>
    </row>
    <row r="2" spans="1:10" x14ac:dyDescent="0.2">
      <c r="A2" s="7"/>
      <c r="C2" s="9"/>
      <c r="D2" s="9"/>
      <c r="E2" s="9"/>
      <c r="I2" s="15" t="s">
        <v>284</v>
      </c>
      <c r="J2" s="15" t="s">
        <v>284</v>
      </c>
    </row>
    <row r="3" spans="1:10" s="23" customFormat="1" ht="27" x14ac:dyDescent="0.2">
      <c r="A3" s="36" t="s">
        <v>87</v>
      </c>
      <c r="B3" s="36" t="s">
        <v>285</v>
      </c>
      <c r="C3" s="38" t="s">
        <v>77</v>
      </c>
      <c r="D3" s="37" t="s">
        <v>90</v>
      </c>
      <c r="E3" s="70" t="s">
        <v>169</v>
      </c>
      <c r="F3" s="37" t="s">
        <v>123</v>
      </c>
      <c r="G3" s="37" t="s">
        <v>124</v>
      </c>
      <c r="H3" s="38" t="s">
        <v>40</v>
      </c>
      <c r="I3" s="60" t="s">
        <v>100</v>
      </c>
      <c r="J3" s="61" t="s">
        <v>67</v>
      </c>
    </row>
    <row r="4" spans="1:10" s="12" customFormat="1" x14ac:dyDescent="0.2">
      <c r="A4" s="16" t="s">
        <v>88</v>
      </c>
      <c r="B4" s="16" t="s">
        <v>105</v>
      </c>
      <c r="C4" s="17" t="s">
        <v>106</v>
      </c>
      <c r="D4" s="18">
        <v>1978</v>
      </c>
      <c r="E4" s="17" t="s">
        <v>12</v>
      </c>
      <c r="F4" s="18">
        <v>7.9</v>
      </c>
      <c r="G4" s="18">
        <v>6</v>
      </c>
      <c r="H4" s="21"/>
      <c r="I4" s="58" t="s">
        <v>107</v>
      </c>
      <c r="J4" s="59"/>
    </row>
    <row r="5" spans="1:10" s="12" customFormat="1" ht="14.25" x14ac:dyDescent="0.2">
      <c r="A5" s="16" t="s">
        <v>88</v>
      </c>
      <c r="B5" s="16" t="s">
        <v>108</v>
      </c>
      <c r="C5" s="17" t="s">
        <v>106</v>
      </c>
      <c r="D5" s="18">
        <v>1981</v>
      </c>
      <c r="E5" s="17" t="s">
        <v>12</v>
      </c>
      <c r="F5" s="18">
        <v>8.3000000000000007</v>
      </c>
      <c r="G5" s="18">
        <v>3</v>
      </c>
      <c r="H5" s="19"/>
      <c r="I5" s="17" t="s">
        <v>107</v>
      </c>
      <c r="J5" s="20"/>
    </row>
    <row r="6" spans="1:10" s="12" customFormat="1" ht="14.25" x14ac:dyDescent="0.2">
      <c r="A6" s="16" t="s">
        <v>88</v>
      </c>
      <c r="B6" s="16" t="s">
        <v>109</v>
      </c>
      <c r="C6" s="17" t="s">
        <v>106</v>
      </c>
      <c r="D6" s="22" t="s">
        <v>120</v>
      </c>
      <c r="E6" s="17" t="s">
        <v>12</v>
      </c>
      <c r="F6" s="18">
        <v>3.2</v>
      </c>
      <c r="G6" s="18">
        <v>3</v>
      </c>
      <c r="H6" s="19"/>
      <c r="I6" s="17" t="s">
        <v>107</v>
      </c>
      <c r="J6" s="20"/>
    </row>
    <row r="7" spans="1:10" s="12" customFormat="1" ht="14.25" x14ac:dyDescent="0.2">
      <c r="A7" s="16" t="s">
        <v>88</v>
      </c>
      <c r="B7" s="16" t="s">
        <v>89</v>
      </c>
      <c r="C7" s="17" t="s">
        <v>106</v>
      </c>
      <c r="D7" s="18">
        <v>2014</v>
      </c>
      <c r="E7" s="17" t="s">
        <v>12</v>
      </c>
      <c r="F7" s="18">
        <v>4.7</v>
      </c>
      <c r="G7" s="18">
        <v>1</v>
      </c>
      <c r="H7" s="19"/>
      <c r="I7" s="17" t="s">
        <v>387</v>
      </c>
      <c r="J7" s="20" t="s">
        <v>63</v>
      </c>
    </row>
    <row r="8" spans="1:10" s="12" customFormat="1" ht="14.25" x14ac:dyDescent="0.2">
      <c r="A8" s="16" t="s">
        <v>88</v>
      </c>
      <c r="B8" s="16" t="s">
        <v>91</v>
      </c>
      <c r="C8" s="17" t="s">
        <v>104</v>
      </c>
      <c r="D8" s="18">
        <v>2015</v>
      </c>
      <c r="E8" s="17" t="s">
        <v>12</v>
      </c>
      <c r="F8" s="18">
        <v>4.5</v>
      </c>
      <c r="G8" s="18">
        <v>1</v>
      </c>
      <c r="H8" s="17"/>
      <c r="I8" s="17" t="s">
        <v>204</v>
      </c>
      <c r="J8" s="20" t="s">
        <v>63</v>
      </c>
    </row>
    <row r="9" spans="1:10" s="12" customFormat="1" ht="14.25" x14ac:dyDescent="0.2">
      <c r="A9" s="16" t="s">
        <v>92</v>
      </c>
      <c r="B9" s="16" t="s">
        <v>93</v>
      </c>
      <c r="C9" s="17" t="s">
        <v>104</v>
      </c>
      <c r="D9" s="18">
        <v>2022</v>
      </c>
      <c r="E9" s="17" t="s">
        <v>94</v>
      </c>
      <c r="F9" s="18">
        <v>5</v>
      </c>
      <c r="G9" s="22" t="s">
        <v>45</v>
      </c>
      <c r="H9" s="19"/>
      <c r="I9" s="17" t="s">
        <v>211</v>
      </c>
      <c r="J9" s="20" t="s">
        <v>224</v>
      </c>
    </row>
    <row r="10" spans="1:10" s="12" customFormat="1" ht="14.25" x14ac:dyDescent="0.2">
      <c r="A10" s="16" t="s">
        <v>110</v>
      </c>
      <c r="B10" s="16" t="s">
        <v>111</v>
      </c>
      <c r="C10" s="17" t="s">
        <v>106</v>
      </c>
      <c r="D10" s="18">
        <v>2005</v>
      </c>
      <c r="E10" s="17" t="s">
        <v>46</v>
      </c>
      <c r="F10" s="18">
        <v>5</v>
      </c>
      <c r="G10" s="22">
        <v>1</v>
      </c>
      <c r="H10" s="19"/>
      <c r="I10" s="17" t="s">
        <v>107</v>
      </c>
      <c r="J10" s="20"/>
    </row>
    <row r="11" spans="1:10" s="12" customFormat="1" ht="14.25" x14ac:dyDescent="0.2">
      <c r="A11" s="16" t="s">
        <v>110</v>
      </c>
      <c r="B11" s="16" t="s">
        <v>112</v>
      </c>
      <c r="C11" s="17" t="s">
        <v>106</v>
      </c>
      <c r="D11" s="18">
        <v>2005</v>
      </c>
      <c r="E11" s="17" t="s">
        <v>13</v>
      </c>
      <c r="F11" s="18">
        <v>7.2</v>
      </c>
      <c r="G11" s="22">
        <v>2</v>
      </c>
      <c r="H11" s="19"/>
      <c r="I11" s="17" t="s">
        <v>107</v>
      </c>
      <c r="J11" s="20"/>
    </row>
    <row r="12" spans="1:10" s="12" customFormat="1" ht="25.5" x14ac:dyDescent="0.2">
      <c r="A12" s="16" t="s">
        <v>113</v>
      </c>
      <c r="B12" s="16" t="s">
        <v>114</v>
      </c>
      <c r="C12" s="17" t="s">
        <v>106</v>
      </c>
      <c r="D12" s="18">
        <v>1970</v>
      </c>
      <c r="E12" s="17" t="s">
        <v>47</v>
      </c>
      <c r="F12" s="18">
        <v>3.2</v>
      </c>
      <c r="G12" s="22">
        <v>4</v>
      </c>
      <c r="H12" s="19" t="s">
        <v>115</v>
      </c>
      <c r="I12" s="17" t="s">
        <v>107</v>
      </c>
      <c r="J12" s="20"/>
    </row>
    <row r="13" spans="1:10" s="12" customFormat="1" ht="14.25" x14ac:dyDescent="0.2">
      <c r="A13" s="16" t="s">
        <v>116</v>
      </c>
      <c r="B13" s="16" t="s">
        <v>117</v>
      </c>
      <c r="C13" s="17" t="s">
        <v>106</v>
      </c>
      <c r="D13" s="18">
        <v>2007</v>
      </c>
      <c r="E13" s="17" t="s">
        <v>48</v>
      </c>
      <c r="F13" s="18">
        <v>4.2</v>
      </c>
      <c r="G13" s="22">
        <v>1</v>
      </c>
      <c r="H13" s="19"/>
      <c r="I13" s="17" t="s">
        <v>360</v>
      </c>
      <c r="J13" s="20" t="s">
        <v>361</v>
      </c>
    </row>
    <row r="14" spans="1:10" s="46" customFormat="1" ht="14.25" x14ac:dyDescent="0.2">
      <c r="A14" s="16" t="s">
        <v>116</v>
      </c>
      <c r="B14" s="16" t="s">
        <v>119</v>
      </c>
      <c r="C14" s="17" t="s">
        <v>106</v>
      </c>
      <c r="D14" s="22">
        <v>2003</v>
      </c>
      <c r="E14" s="17" t="s">
        <v>28</v>
      </c>
      <c r="F14" s="22">
        <v>0.2</v>
      </c>
      <c r="G14" s="22"/>
      <c r="H14" s="19" t="s">
        <v>243</v>
      </c>
      <c r="I14" s="17" t="s">
        <v>52</v>
      </c>
      <c r="J14" s="57"/>
    </row>
    <row r="15" spans="1:10" s="46" customFormat="1" ht="14.25" x14ac:dyDescent="0.2">
      <c r="A15" s="16" t="s">
        <v>116</v>
      </c>
      <c r="B15" s="16" t="s">
        <v>121</v>
      </c>
      <c r="C15" s="17" t="s">
        <v>106</v>
      </c>
      <c r="D15" s="22">
        <v>2003</v>
      </c>
      <c r="E15" s="17" t="s">
        <v>28</v>
      </c>
      <c r="F15" s="22">
        <v>0.04</v>
      </c>
      <c r="G15" s="22"/>
      <c r="H15" s="19" t="s">
        <v>243</v>
      </c>
      <c r="I15" s="17" t="s">
        <v>363</v>
      </c>
      <c r="J15" s="20" t="s">
        <v>362</v>
      </c>
    </row>
    <row r="16" spans="1:10" s="46" customFormat="1" ht="14.25" x14ac:dyDescent="0.2">
      <c r="A16" s="16" t="s">
        <v>116</v>
      </c>
      <c r="B16" s="16" t="s">
        <v>122</v>
      </c>
      <c r="C16" s="17" t="s">
        <v>106</v>
      </c>
      <c r="D16" s="22">
        <v>2007</v>
      </c>
      <c r="E16" s="17" t="s">
        <v>28</v>
      </c>
      <c r="F16" s="22">
        <v>0.08</v>
      </c>
      <c r="G16" s="22"/>
      <c r="H16" s="19" t="s">
        <v>243</v>
      </c>
      <c r="I16" s="17" t="s">
        <v>143</v>
      </c>
      <c r="J16" s="57" t="s">
        <v>362</v>
      </c>
    </row>
    <row r="17" spans="1:10" s="46" customFormat="1" ht="14.25" x14ac:dyDescent="0.2">
      <c r="A17" s="16" t="s">
        <v>116</v>
      </c>
      <c r="B17" s="16" t="s">
        <v>242</v>
      </c>
      <c r="C17" s="17" t="s">
        <v>106</v>
      </c>
      <c r="D17" s="22">
        <v>2011</v>
      </c>
      <c r="E17" s="17" t="s">
        <v>53</v>
      </c>
      <c r="F17" s="22">
        <v>0.3</v>
      </c>
      <c r="G17" s="22"/>
      <c r="H17" s="19" t="s">
        <v>243</v>
      </c>
      <c r="I17" s="17" t="s">
        <v>360</v>
      </c>
      <c r="J17" s="20" t="s">
        <v>359</v>
      </c>
    </row>
    <row r="18" spans="1:10" s="12" customFormat="1" ht="14.25" x14ac:dyDescent="0.2">
      <c r="A18" s="16" t="s">
        <v>96</v>
      </c>
      <c r="B18" s="16" t="s">
        <v>99</v>
      </c>
      <c r="C18" s="17" t="s">
        <v>78</v>
      </c>
      <c r="D18" s="18">
        <v>2016</v>
      </c>
      <c r="E18" s="17" t="s">
        <v>55</v>
      </c>
      <c r="F18" s="18">
        <v>5.5</v>
      </c>
      <c r="G18" s="18">
        <v>1</v>
      </c>
      <c r="H18" s="17"/>
      <c r="I18" s="17" t="s">
        <v>203</v>
      </c>
      <c r="J18" s="20" t="s">
        <v>205</v>
      </c>
    </row>
    <row r="19" spans="1:10" s="12" customFormat="1" ht="14.25" x14ac:dyDescent="0.2">
      <c r="A19" s="16" t="s">
        <v>96</v>
      </c>
      <c r="B19" s="16" t="s">
        <v>99</v>
      </c>
      <c r="C19" s="17" t="s">
        <v>104</v>
      </c>
      <c r="D19" s="18">
        <v>2017</v>
      </c>
      <c r="E19" s="17" t="s">
        <v>55</v>
      </c>
      <c r="F19" s="18">
        <v>11</v>
      </c>
      <c r="G19" s="18">
        <v>2</v>
      </c>
      <c r="H19" s="17"/>
      <c r="I19" s="17" t="s">
        <v>203</v>
      </c>
      <c r="J19" s="20" t="s">
        <v>205</v>
      </c>
    </row>
    <row r="20" spans="1:10" s="12" customFormat="1" ht="14.25" x14ac:dyDescent="0.2">
      <c r="A20" s="16" t="s">
        <v>96</v>
      </c>
      <c r="B20" s="16" t="s">
        <v>99</v>
      </c>
      <c r="C20" s="17" t="s">
        <v>104</v>
      </c>
      <c r="D20" s="18">
        <v>2018</v>
      </c>
      <c r="E20" s="17" t="s">
        <v>55</v>
      </c>
      <c r="F20" s="18">
        <v>16.5</v>
      </c>
      <c r="G20" s="18">
        <v>3</v>
      </c>
      <c r="H20" s="17"/>
      <c r="I20" s="17" t="s">
        <v>203</v>
      </c>
      <c r="J20" s="20" t="s">
        <v>205</v>
      </c>
    </row>
    <row r="21" spans="1:10" s="12" customFormat="1" ht="14.25" x14ac:dyDescent="0.2">
      <c r="A21" s="16" t="s">
        <v>96</v>
      </c>
      <c r="B21" s="16" t="s">
        <v>101</v>
      </c>
      <c r="C21" s="17" t="s">
        <v>104</v>
      </c>
      <c r="D21" s="18">
        <v>2018</v>
      </c>
      <c r="E21" s="17" t="s">
        <v>55</v>
      </c>
      <c r="F21" s="22" t="s">
        <v>102</v>
      </c>
      <c r="G21" s="18">
        <v>3</v>
      </c>
      <c r="H21" s="17"/>
      <c r="I21" s="17" t="s">
        <v>95</v>
      </c>
      <c r="J21" s="20" t="s">
        <v>232</v>
      </c>
    </row>
    <row r="22" spans="1:10" s="12" customFormat="1" ht="14.25" x14ac:dyDescent="0.2">
      <c r="A22" s="16" t="s">
        <v>96</v>
      </c>
      <c r="B22" s="16" t="s">
        <v>282</v>
      </c>
      <c r="C22" s="17" t="s">
        <v>104</v>
      </c>
      <c r="D22" s="18">
        <v>2018</v>
      </c>
      <c r="E22" s="17" t="s">
        <v>26</v>
      </c>
      <c r="F22" s="22">
        <v>10</v>
      </c>
      <c r="G22" s="18"/>
      <c r="H22" s="17"/>
      <c r="I22" s="17" t="s">
        <v>203</v>
      </c>
      <c r="J22" s="20"/>
    </row>
    <row r="23" spans="1:10" s="12" customFormat="1" ht="14.25" x14ac:dyDescent="0.2">
      <c r="A23" s="16" t="s">
        <v>96</v>
      </c>
      <c r="B23" s="16" t="s">
        <v>282</v>
      </c>
      <c r="C23" s="17" t="s">
        <v>104</v>
      </c>
      <c r="D23" s="18"/>
      <c r="E23" s="17" t="s">
        <v>26</v>
      </c>
      <c r="F23" s="22">
        <v>15</v>
      </c>
      <c r="G23" s="18"/>
      <c r="H23" s="17"/>
      <c r="I23" s="17" t="s">
        <v>203</v>
      </c>
      <c r="J23" s="20"/>
    </row>
    <row r="24" spans="1:10" s="12" customFormat="1" ht="14.25" x14ac:dyDescent="0.2">
      <c r="A24" s="16" t="s">
        <v>96</v>
      </c>
      <c r="B24" s="16" t="s">
        <v>97</v>
      </c>
      <c r="C24" s="17" t="s">
        <v>104</v>
      </c>
      <c r="D24" s="18">
        <v>2019</v>
      </c>
      <c r="E24" s="17" t="s">
        <v>26</v>
      </c>
      <c r="F24" s="18">
        <v>7.5</v>
      </c>
      <c r="G24" s="18">
        <v>4</v>
      </c>
      <c r="H24" s="17" t="s">
        <v>231</v>
      </c>
      <c r="I24" s="17" t="s">
        <v>98</v>
      </c>
      <c r="J24" s="20" t="s">
        <v>64</v>
      </c>
    </row>
    <row r="25" spans="1:10" s="12" customFormat="1" ht="14.25" x14ac:dyDescent="0.2">
      <c r="A25" s="16" t="s">
        <v>96</v>
      </c>
      <c r="B25" s="16" t="s">
        <v>103</v>
      </c>
      <c r="C25" s="17" t="s">
        <v>104</v>
      </c>
      <c r="D25" s="18"/>
      <c r="E25" s="17" t="s">
        <v>26</v>
      </c>
      <c r="F25" s="18"/>
      <c r="G25" s="18"/>
      <c r="H25" s="17" t="s">
        <v>239</v>
      </c>
      <c r="I25" s="17" t="s">
        <v>226</v>
      </c>
      <c r="J25" s="20" t="s">
        <v>240</v>
      </c>
    </row>
    <row r="26" spans="1:10" ht="14.25" x14ac:dyDescent="0.2">
      <c r="A26" s="7"/>
      <c r="B26" s="7"/>
      <c r="C26" s="10"/>
      <c r="D26" s="9"/>
      <c r="E26" s="9"/>
      <c r="H26" s="10"/>
      <c r="J26" s="11"/>
    </row>
    <row r="27" spans="1:10" ht="14.25" x14ac:dyDescent="0.2">
      <c r="A27" s="7"/>
      <c r="B27" s="7"/>
      <c r="C27" s="10"/>
      <c r="D27" s="9"/>
      <c r="E27" s="9"/>
      <c r="H27" s="10"/>
      <c r="J27" s="11"/>
    </row>
    <row r="28" spans="1:10" ht="14.25" x14ac:dyDescent="0.2">
      <c r="A28" s="7"/>
      <c r="B28" s="7"/>
      <c r="C28" s="10"/>
      <c r="D28" s="9"/>
      <c r="E28" s="9"/>
      <c r="H28" s="10"/>
      <c r="J28" s="11"/>
    </row>
    <row r="29" spans="1:10" x14ac:dyDescent="0.2">
      <c r="A29" s="7"/>
      <c r="C29" s="9"/>
      <c r="D29" s="9"/>
      <c r="E29" s="9"/>
    </row>
  </sheetData>
  <autoFilter ref="A3:J3"/>
  <mergeCells count="1">
    <mergeCell ref="C1:E1"/>
  </mergeCells>
  <hyperlinks>
    <hyperlink ref="J7" r:id="rId1"/>
    <hyperlink ref="J8" r:id="rId2"/>
    <hyperlink ref="J24" r:id="rId3"/>
    <hyperlink ref="J18" r:id="rId4"/>
    <hyperlink ref="J19:J20" r:id="rId5" display="http://www.lngworldnews.com/yamal-lng-to-get-state-funds-backing/"/>
    <hyperlink ref="J9" r:id="rId6"/>
    <hyperlink ref="J21" r:id="rId7"/>
    <hyperlink ref="J25" r:id="rId8"/>
    <hyperlink ref="J17" r:id="rId9"/>
    <hyperlink ref="J13" r:id="rId10"/>
    <hyperlink ref="J15" r:id="rId11"/>
  </hyperlinks>
  <pageMargins left="0.7" right="0.7" top="0.75" bottom="0.75" header="0.3" footer="0.3"/>
  <pageSetup paperSize="9" orientation="portrait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2"/>
  <sheetViews>
    <sheetView showGridLines="0" zoomScaleNormal="100" workbookViewId="0">
      <selection activeCell="B3" sqref="B3:E3"/>
    </sheetView>
  </sheetViews>
  <sheetFormatPr defaultRowHeight="12.75" x14ac:dyDescent="0.2"/>
  <cols>
    <col min="1" max="1" width="5.5703125" customWidth="1"/>
    <col min="2" max="2" width="11.85546875" style="4" customWidth="1"/>
    <col min="3" max="3" width="13.7109375" bestFit="1" customWidth="1"/>
    <col min="4" max="4" width="11.7109375" bestFit="1" customWidth="1"/>
    <col min="5" max="5" width="7.7109375" bestFit="1" customWidth="1"/>
    <col min="7" max="7" width="15.42578125" bestFit="1" customWidth="1"/>
    <col min="8" max="10" width="11.28515625" customWidth="1"/>
  </cols>
  <sheetData>
    <row r="1" spans="2:10" ht="25.5" customHeight="1" x14ac:dyDescent="0.2">
      <c r="D1" s="56" t="s">
        <v>238</v>
      </c>
    </row>
    <row r="2" spans="2:10" ht="26.25" customHeight="1" x14ac:dyDescent="0.2"/>
    <row r="3" spans="2:10" x14ac:dyDescent="0.2">
      <c r="B3" s="113" t="s">
        <v>377</v>
      </c>
      <c r="C3" s="113"/>
      <c r="D3" s="113"/>
      <c r="E3" s="113"/>
      <c r="G3" s="114" t="s">
        <v>370</v>
      </c>
      <c r="H3" s="114"/>
      <c r="I3" s="114"/>
      <c r="J3" s="114"/>
    </row>
    <row r="4" spans="2:10" x14ac:dyDescent="0.2">
      <c r="B4" s="113" t="s">
        <v>378</v>
      </c>
      <c r="C4" s="113"/>
      <c r="D4" s="113"/>
      <c r="E4" s="113"/>
    </row>
    <row r="5" spans="2:10" x14ac:dyDescent="0.2">
      <c r="C5" s="87"/>
      <c r="D5" s="87"/>
      <c r="E5" s="87"/>
    </row>
    <row r="6" spans="2:10" x14ac:dyDescent="0.2">
      <c r="C6" s="117" t="s">
        <v>379</v>
      </c>
      <c r="D6" s="117"/>
      <c r="E6" s="117"/>
    </row>
    <row r="7" spans="2:10" x14ac:dyDescent="0.2">
      <c r="C7" s="115" t="s">
        <v>106</v>
      </c>
      <c r="D7" s="89" t="s">
        <v>373</v>
      </c>
      <c r="E7" s="116" t="s">
        <v>104</v>
      </c>
    </row>
    <row r="8" spans="2:10" x14ac:dyDescent="0.2">
      <c r="C8" s="115"/>
      <c r="D8" s="89" t="s">
        <v>374</v>
      </c>
      <c r="E8" s="116"/>
    </row>
    <row r="10" spans="2:10" x14ac:dyDescent="0.2">
      <c r="B10" s="88" t="s">
        <v>146</v>
      </c>
      <c r="C10" s="96">
        <f>'Import Terminals'!I5</f>
        <v>9</v>
      </c>
      <c r="D10" s="96"/>
      <c r="E10" s="96">
        <f>'Import Terminals'!I7-Statistics!C10</f>
        <v>3</v>
      </c>
    </row>
    <row r="11" spans="2:10" x14ac:dyDescent="0.2">
      <c r="B11" s="94" t="s">
        <v>125</v>
      </c>
      <c r="C11" s="104"/>
      <c r="D11" s="104"/>
      <c r="E11" s="105">
        <v>6</v>
      </c>
    </row>
    <row r="12" spans="2:10" x14ac:dyDescent="0.2">
      <c r="B12" s="98" t="s">
        <v>128</v>
      </c>
      <c r="C12" s="96"/>
      <c r="D12" s="96"/>
      <c r="E12" s="96">
        <f>'Import Terminals'!I11+'Import Terminals'!I12</f>
        <v>6.5</v>
      </c>
    </row>
    <row r="13" spans="2:10" x14ac:dyDescent="0.2">
      <c r="B13" s="94" t="s">
        <v>129</v>
      </c>
      <c r="C13" s="104"/>
      <c r="D13" s="104"/>
      <c r="E13" s="104">
        <f>'Import Terminals'!I18</f>
        <v>2.5</v>
      </c>
    </row>
    <row r="14" spans="2:10" x14ac:dyDescent="0.2">
      <c r="B14" s="88" t="s">
        <v>130</v>
      </c>
      <c r="C14" s="96">
        <f>'Import Terminals'!I19+'Import Terminals'!I20+'Import Terminals'!I22</f>
        <v>21.65</v>
      </c>
      <c r="D14" s="96">
        <f>'Import Terminals'!I24</f>
        <v>13</v>
      </c>
      <c r="E14" s="96">
        <f>'Import Terminals'!I21-'Import Terminals'!I20+'Import Terminals'!I23-'Import Terminals'!I22+'Import Terminals'!I25</f>
        <v>22.75</v>
      </c>
    </row>
    <row r="15" spans="2:10" x14ac:dyDescent="0.2">
      <c r="B15" s="92" t="s">
        <v>131</v>
      </c>
      <c r="C15" s="105">
        <f>'Import Terminals'!I27</f>
        <v>5</v>
      </c>
      <c r="D15" s="105">
        <f>'Import Terminals'!I28-Statistics!C15</f>
        <v>2</v>
      </c>
      <c r="E15" s="105">
        <f>'Import Terminals'!I29+'Import Terminals'!I30</f>
        <v>11.1</v>
      </c>
    </row>
    <row r="16" spans="2:10" x14ac:dyDescent="0.2">
      <c r="B16" s="98" t="s">
        <v>133</v>
      </c>
      <c r="C16" s="96"/>
      <c r="D16" s="96"/>
      <c r="E16" s="96">
        <f>'Import Terminals'!I33</f>
        <v>3.4</v>
      </c>
    </row>
    <row r="17" spans="2:10" x14ac:dyDescent="0.2">
      <c r="B17" s="92" t="s">
        <v>134</v>
      </c>
      <c r="C17" s="105">
        <f>'Import Terminals'!I35+'Import Terminals'!I37+'Import Terminals'!I38</f>
        <v>14.709999999999999</v>
      </c>
      <c r="D17" s="105"/>
      <c r="E17" s="105">
        <f>'Import Terminals'!I36-'Import Terminals'!I35+'Import Terminals'!I40+'Import Terminals'!I39+'Import Terminals'!I41+'Import Terminals'!I42</f>
        <v>36.6</v>
      </c>
    </row>
    <row r="18" spans="2:10" x14ac:dyDescent="0.2">
      <c r="B18" s="98" t="s">
        <v>135</v>
      </c>
      <c r="C18" s="96"/>
      <c r="D18" s="96"/>
      <c r="E18" s="96">
        <f>'Import Terminals'!I43</f>
        <v>5</v>
      </c>
    </row>
    <row r="19" spans="2:10" x14ac:dyDescent="0.2">
      <c r="B19" s="92" t="s">
        <v>155</v>
      </c>
      <c r="C19" s="105">
        <f>'Import Terminals'!I45</f>
        <v>4</v>
      </c>
      <c r="D19" s="105"/>
      <c r="E19" s="104"/>
    </row>
    <row r="20" spans="2:10" x14ac:dyDescent="0.2">
      <c r="B20" s="98" t="s">
        <v>137</v>
      </c>
      <c r="C20" s="96"/>
      <c r="D20" s="96"/>
      <c r="E20" s="96">
        <f>'Import Terminals'!I47</f>
        <v>2</v>
      </c>
    </row>
    <row r="21" spans="2:10" x14ac:dyDescent="0.2">
      <c r="B21" s="92" t="s">
        <v>160</v>
      </c>
      <c r="C21" s="105">
        <f>'Import Terminals'!I49</f>
        <v>12</v>
      </c>
      <c r="D21" s="105"/>
      <c r="E21" s="105">
        <f>'Import Terminals'!I51-'Import Terminals'!I49</f>
        <v>4</v>
      </c>
    </row>
    <row r="22" spans="2:10" x14ac:dyDescent="0.2">
      <c r="B22" s="88" t="s">
        <v>156</v>
      </c>
      <c r="C22" s="96"/>
      <c r="D22" s="96">
        <f>'Import Terminals'!I54</f>
        <v>5</v>
      </c>
      <c r="E22" s="96">
        <f>'Import Terminals'!I55-'Import Terminals'!I54</f>
        <v>2.5</v>
      </c>
    </row>
    <row r="23" spans="2:10" x14ac:dyDescent="0.2">
      <c r="B23" s="92" t="s">
        <v>157</v>
      </c>
      <c r="C23" s="105">
        <f>'Import Terminals'!I56</f>
        <v>7.9</v>
      </c>
      <c r="D23" s="105"/>
      <c r="E23" s="105"/>
    </row>
    <row r="24" spans="2:10" x14ac:dyDescent="0.2">
      <c r="B24" s="98" t="s">
        <v>139</v>
      </c>
      <c r="C24" s="96"/>
      <c r="D24" s="96"/>
      <c r="E24" s="96">
        <v>8</v>
      </c>
    </row>
    <row r="25" spans="2:10" x14ac:dyDescent="0.2">
      <c r="B25" s="92" t="s">
        <v>158</v>
      </c>
      <c r="C25" s="105">
        <f>'Import Terminals'!I59+'Import Terminals'!I60+'Import Terminals'!I61+'Import Terminals'!I62+'Import Terminals'!I63+'Import Terminals'!I64+'Import Terminals'!I68</f>
        <v>68.900000000000006</v>
      </c>
      <c r="D25" s="105">
        <f>'Import Terminals'!I72+'Import Terminals'!I74</f>
        <v>2.6</v>
      </c>
      <c r="E25" s="105">
        <f>'Import Terminals'!I67-'Import Terminals'!I64+'Import Terminals'!I71-'Import Terminals'!I68+'Import Terminals'!I73-'Import Terminals'!I72+'Import Terminals'!I75-'Import Terminals'!I74</f>
        <v>6.8000000000000016</v>
      </c>
      <c r="G25" s="113" t="s">
        <v>376</v>
      </c>
      <c r="H25" s="113"/>
      <c r="I25" s="113"/>
      <c r="J25" s="113"/>
    </row>
    <row r="26" spans="2:10" x14ac:dyDescent="0.2">
      <c r="B26" s="88" t="s">
        <v>357</v>
      </c>
      <c r="C26" s="96">
        <f>'Import Terminals'!I86+'Import Terminals'!I88+'Import Terminals'!I89+'Import Terminals'!I90</f>
        <v>52.3</v>
      </c>
      <c r="D26" s="96"/>
      <c r="E26" s="96">
        <f>'Import Terminals'!I87-'Import Terminals'!I86+'Import Terminals'!I91+'Import Terminals'!I92</f>
        <v>26</v>
      </c>
    </row>
    <row r="27" spans="2:10" x14ac:dyDescent="0.2">
      <c r="B27" s="102" t="s">
        <v>384</v>
      </c>
      <c r="C27" s="106">
        <f>SUM(C10:C26)</f>
        <v>195.46000000000004</v>
      </c>
      <c r="D27" s="106">
        <f t="shared" ref="D27:E27" si="0">SUM(D10:D26)</f>
        <v>22.6</v>
      </c>
      <c r="E27" s="106">
        <f t="shared" si="0"/>
        <v>146.14999999999998</v>
      </c>
      <c r="H27" s="115" t="s">
        <v>106</v>
      </c>
      <c r="I27" s="89" t="s">
        <v>373</v>
      </c>
      <c r="J27" s="116" t="s">
        <v>104</v>
      </c>
    </row>
    <row r="28" spans="2:10" x14ac:dyDescent="0.2">
      <c r="B28" s="98" t="s">
        <v>212</v>
      </c>
      <c r="C28" s="96"/>
      <c r="D28" s="96"/>
      <c r="E28" s="96">
        <f>'Import Terminals'!I4</f>
        <v>8</v>
      </c>
      <c r="H28" s="115"/>
      <c r="I28" s="89" t="s">
        <v>374</v>
      </c>
      <c r="J28" s="116"/>
    </row>
    <row r="29" spans="2:10" x14ac:dyDescent="0.2">
      <c r="B29" s="92" t="s">
        <v>60</v>
      </c>
      <c r="C29" s="105">
        <f>'Import Terminals'!I80+'Import Terminals'!I81</f>
        <v>12.2</v>
      </c>
      <c r="D29" s="105"/>
      <c r="E29" s="105">
        <f>'Import Terminals'!I83</f>
        <v>6.3</v>
      </c>
      <c r="G29" s="93" t="s">
        <v>371</v>
      </c>
      <c r="H29" s="96">
        <v>24</v>
      </c>
      <c r="I29" s="96">
        <v>4</v>
      </c>
      <c r="J29" s="96">
        <v>22</v>
      </c>
    </row>
    <row r="30" spans="2:10" x14ac:dyDescent="0.2">
      <c r="B30" s="98" t="s">
        <v>141</v>
      </c>
      <c r="C30" s="96"/>
      <c r="D30" s="96"/>
      <c r="E30" s="96">
        <f>'Import Terminals'!I85</f>
        <v>10</v>
      </c>
      <c r="G30" s="90" t="s">
        <v>375</v>
      </c>
      <c r="H30" s="97">
        <v>3</v>
      </c>
      <c r="I30" s="97">
        <v>0</v>
      </c>
      <c r="J30" s="97">
        <v>7</v>
      </c>
    </row>
    <row r="31" spans="2:10" x14ac:dyDescent="0.2">
      <c r="B31" s="91" t="s">
        <v>72</v>
      </c>
      <c r="C31" s="100">
        <f>C27+C28+C29+C30</f>
        <v>207.66000000000003</v>
      </c>
      <c r="D31" s="100">
        <f t="shared" ref="D31:E31" si="1">D27+D28+D29+D30</f>
        <v>22.6</v>
      </c>
      <c r="E31" s="100">
        <f t="shared" si="1"/>
        <v>170.45</v>
      </c>
      <c r="G31" s="93" t="s">
        <v>372</v>
      </c>
      <c r="H31" s="96">
        <v>4</v>
      </c>
      <c r="I31" s="96">
        <v>4</v>
      </c>
      <c r="J31" s="96">
        <v>4</v>
      </c>
    </row>
    <row r="32" spans="2:10" x14ac:dyDescent="0.2">
      <c r="G32" s="99" t="s">
        <v>358</v>
      </c>
      <c r="H32" s="100">
        <f>H29+H31</f>
        <v>28</v>
      </c>
      <c r="I32" s="100">
        <f t="shared" ref="I32:J32" si="2">I29+I31</f>
        <v>8</v>
      </c>
      <c r="J32" s="100">
        <f t="shared" si="2"/>
        <v>26</v>
      </c>
    </row>
    <row r="34" spans="2:5" x14ac:dyDescent="0.2">
      <c r="B34" s="113" t="s">
        <v>71</v>
      </c>
      <c r="C34" s="113"/>
      <c r="D34" s="113"/>
      <c r="E34" s="113"/>
    </row>
    <row r="35" spans="2:5" x14ac:dyDescent="0.2">
      <c r="B35" s="113" t="s">
        <v>241</v>
      </c>
      <c r="C35" s="113"/>
      <c r="D35" s="113"/>
      <c r="E35" s="113"/>
    </row>
    <row r="36" spans="2:5" x14ac:dyDescent="0.2">
      <c r="D36" s="1"/>
    </row>
    <row r="37" spans="2:5" x14ac:dyDescent="0.2">
      <c r="D37" s="2" t="s">
        <v>379</v>
      </c>
    </row>
    <row r="38" spans="2:5" x14ac:dyDescent="0.2">
      <c r="B38" s="115" t="s">
        <v>68</v>
      </c>
      <c r="C38" s="80" t="s">
        <v>72</v>
      </c>
      <c r="D38" s="107">
        <f>'Import Terminals'!I5+'Import Terminals'!I19+'Import Terminals'!I20+'Import Terminals'!I22+'Import Terminals'!I27+'Import Terminals'!I35+'Import Terminals'!I37+'Import Terminals'!I38+'Import Terminals'!I45+'Import Terminals'!I49+'Import Terminals'!I56+'Import Terminals'!I59+'Import Terminals'!I60+'Import Terminals'!I61+'Import Terminals'!I62+'Import Terminals'!I63+'Import Terminals'!I64+'Import Terminals'!I68+'Import Terminals'!I80+'Import Terminals'!I81+'Import Terminals'!I86+'Import Terminals'!I88+'Import Terminals'!I89+'Import Terminals'!I90</f>
        <v>207.65999999999997</v>
      </c>
      <c r="E38" s="81"/>
    </row>
    <row r="39" spans="2:5" x14ac:dyDescent="0.2">
      <c r="B39" s="115"/>
      <c r="C39" s="82" t="s">
        <v>73</v>
      </c>
      <c r="D39" s="108">
        <f>D38-'Import Terminals'!I45-'Import Terminals'!I63-'Import Terminals'!I80-'Import Terminals'!I81-'Import Terminals'!I88</f>
        <v>178.45999999999998</v>
      </c>
      <c r="E39" s="83">
        <f>D39/D38</f>
        <v>0.85938553404603679</v>
      </c>
    </row>
    <row r="40" spans="2:5" x14ac:dyDescent="0.2">
      <c r="B40" s="115"/>
      <c r="C40" s="80" t="s">
        <v>384</v>
      </c>
      <c r="D40" s="107">
        <f>D38-'Import Terminals'!I80-'Import Terminals'!I81</f>
        <v>195.45999999999998</v>
      </c>
      <c r="E40" s="84"/>
    </row>
    <row r="41" spans="2:5" x14ac:dyDescent="0.2">
      <c r="B41" s="115"/>
      <c r="C41" s="82" t="s">
        <v>73</v>
      </c>
      <c r="D41" s="109">
        <f>D39</f>
        <v>178.45999999999998</v>
      </c>
      <c r="E41" s="83">
        <f>D41/D40</f>
        <v>0.91302568300419518</v>
      </c>
    </row>
    <row r="42" spans="2:5" x14ac:dyDescent="0.2">
      <c r="B42" s="5" t="s">
        <v>69</v>
      </c>
      <c r="C42" s="80" t="s">
        <v>385</v>
      </c>
      <c r="D42" s="107">
        <f>'Import Terminals'!I24+'Import Terminals'!I28-'Import Terminals'!I27+'Import Terminals'!I54+'Import Terminals'!I72+'Import Terminals'!I74</f>
        <v>22.6</v>
      </c>
      <c r="E42" s="84"/>
    </row>
    <row r="43" spans="2:5" x14ac:dyDescent="0.2">
      <c r="B43" s="5" t="s">
        <v>70</v>
      </c>
      <c r="C43" s="85" t="s">
        <v>73</v>
      </c>
      <c r="D43" s="109">
        <f>'Import Terminals'!I24+'Import Terminals'!I28-'Import Terminals'!I27+'Import Terminals'!I54</f>
        <v>20</v>
      </c>
      <c r="E43" s="83">
        <f>D43/D42</f>
        <v>0.88495575221238931</v>
      </c>
    </row>
    <row r="44" spans="2:5" x14ac:dyDescent="0.2">
      <c r="B44" s="116" t="s">
        <v>202</v>
      </c>
      <c r="C44" s="80" t="s">
        <v>72</v>
      </c>
      <c r="D44" s="107">
        <f>'Import Terminals'!I4+'Import Terminals'!I7-'Import Terminals'!I5+6+'Import Terminals'!I11+'Import Terminals'!I12+'Import Terminals'!I18+'Import Terminals'!I21-'Import Terminals'!I20+'Import Terminals'!I23-'Import Terminals'!I22+'Import Terminals'!I25+'Import Terminals'!I29+'Import Terminals'!I30+'Import Terminals'!I33+'Import Terminals'!I36-'Import Terminals'!I35+'Import Terminals'!I40+'Import Terminals'!I39+'Import Terminals'!I41+'Import Terminals'!I42+'Import Terminals'!I43+'Import Terminals'!I47+'Import Terminals'!I51-'Import Terminals'!I49+'Import Terminals'!I55-'Import Terminals'!I54+8+'Import Terminals'!I67-'Import Terminals'!I64+'Import Terminals'!I71-'Import Terminals'!I68+'Import Terminals'!I73-'Import Terminals'!I72+'Import Terminals'!I75-'Import Terminals'!I74+'Import Terminals'!I83+'Import Terminals'!I85+'Import Terminals'!I87-'Import Terminals'!I86+'Import Terminals'!I91+'Import Terminals'!I92</f>
        <v>170.45</v>
      </c>
      <c r="E44" s="81"/>
    </row>
    <row r="45" spans="2:5" x14ac:dyDescent="0.2">
      <c r="B45" s="116"/>
      <c r="C45" s="82" t="s">
        <v>384</v>
      </c>
      <c r="D45" s="110">
        <f>D44-'Import Terminals'!I4-'Import Terminals'!I83-'Import Terminals'!I85</f>
        <v>146.14999999999998</v>
      </c>
      <c r="E45" s="86"/>
    </row>
    <row r="46" spans="2:5" x14ac:dyDescent="0.2">
      <c r="B46" s="103" t="s">
        <v>383</v>
      </c>
    </row>
    <row r="47" spans="2:5" x14ac:dyDescent="0.2">
      <c r="E47" s="95"/>
    </row>
    <row r="52" spans="7:7" x14ac:dyDescent="0.2">
      <c r="G52" s="56"/>
    </row>
  </sheetData>
  <mergeCells count="13">
    <mergeCell ref="G25:J25"/>
    <mergeCell ref="G3:J3"/>
    <mergeCell ref="H27:H28"/>
    <mergeCell ref="J27:J28"/>
    <mergeCell ref="B44:B45"/>
    <mergeCell ref="B38:B41"/>
    <mergeCell ref="B34:E34"/>
    <mergeCell ref="B35:E35"/>
    <mergeCell ref="B3:E3"/>
    <mergeCell ref="B4:E4"/>
    <mergeCell ref="C6:E6"/>
    <mergeCell ref="C7:C8"/>
    <mergeCell ref="E7:E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zoomScaleNormal="100" workbookViewId="0">
      <selection activeCell="A3" sqref="A3:B3"/>
    </sheetView>
  </sheetViews>
  <sheetFormatPr defaultRowHeight="12.75" x14ac:dyDescent="0.2"/>
  <cols>
    <col min="1" max="1" width="6.5703125" style="4" bestFit="1" customWidth="1"/>
    <col min="2" max="2" width="16.85546875" style="4" bestFit="1" customWidth="1"/>
    <col min="3" max="3" width="46" style="4" bestFit="1" customWidth="1"/>
    <col min="4" max="16384" width="9.140625" style="4"/>
  </cols>
  <sheetData>
    <row r="1" spans="1:3" ht="38.25" customHeight="1" x14ac:dyDescent="0.2">
      <c r="C1" s="53" t="s">
        <v>238</v>
      </c>
    </row>
    <row r="3" spans="1:3" x14ac:dyDescent="0.2">
      <c r="A3" s="118" t="s">
        <v>201</v>
      </c>
      <c r="B3" s="118"/>
    </row>
    <row r="5" spans="1:3" x14ac:dyDescent="0.2">
      <c r="A5" s="119" t="s">
        <v>77</v>
      </c>
      <c r="B5" s="48" t="s">
        <v>106</v>
      </c>
      <c r="C5" s="48" t="s">
        <v>190</v>
      </c>
    </row>
    <row r="6" spans="1:3" x14ac:dyDescent="0.2">
      <c r="A6" s="120"/>
      <c r="B6" s="49" t="s">
        <v>78</v>
      </c>
      <c r="C6" s="49" t="s">
        <v>199</v>
      </c>
    </row>
    <row r="7" spans="1:3" x14ac:dyDescent="0.2">
      <c r="A7" s="121"/>
      <c r="B7" s="50" t="s">
        <v>104</v>
      </c>
      <c r="C7" s="50" t="s">
        <v>200</v>
      </c>
    </row>
    <row r="8" spans="1:3" s="47" customFormat="1" x14ac:dyDescent="0.2">
      <c r="A8" s="45"/>
      <c r="B8" s="46"/>
      <c r="C8" s="46"/>
    </row>
    <row r="9" spans="1:3" x14ac:dyDescent="0.2">
      <c r="A9" s="122" t="s">
        <v>126</v>
      </c>
      <c r="B9" s="48" t="s">
        <v>191</v>
      </c>
      <c r="C9" s="48" t="s">
        <v>193</v>
      </c>
    </row>
    <row r="10" spans="1:3" x14ac:dyDescent="0.2">
      <c r="A10" s="123"/>
      <c r="B10" s="49" t="s">
        <v>192</v>
      </c>
      <c r="C10" s="49" t="s">
        <v>194</v>
      </c>
    </row>
    <row r="11" spans="1:3" x14ac:dyDescent="0.2">
      <c r="A11" s="123"/>
      <c r="B11" s="51" t="s">
        <v>118</v>
      </c>
      <c r="C11" s="51" t="s">
        <v>195</v>
      </c>
    </row>
    <row r="12" spans="1:3" x14ac:dyDescent="0.2">
      <c r="A12" s="123"/>
      <c r="B12" s="49" t="s">
        <v>127</v>
      </c>
      <c r="C12" s="49" t="s">
        <v>196</v>
      </c>
    </row>
    <row r="13" spans="1:3" x14ac:dyDescent="0.2">
      <c r="A13" s="123"/>
      <c r="B13" s="51" t="s">
        <v>132</v>
      </c>
      <c r="C13" s="51" t="s">
        <v>197</v>
      </c>
    </row>
    <row r="14" spans="1:3" x14ac:dyDescent="0.2">
      <c r="A14" s="124"/>
      <c r="B14" s="52" t="s">
        <v>85</v>
      </c>
      <c r="C14" s="52" t="s">
        <v>198</v>
      </c>
    </row>
    <row r="16" spans="1:3" x14ac:dyDescent="0.2">
      <c r="A16" s="118" t="s">
        <v>234</v>
      </c>
      <c r="B16" s="118"/>
    </row>
    <row r="18" spans="1:3" x14ac:dyDescent="0.2">
      <c r="A18" s="55" t="s">
        <v>235</v>
      </c>
      <c r="B18" s="54" t="s">
        <v>231</v>
      </c>
      <c r="C18" s="54" t="s">
        <v>233</v>
      </c>
    </row>
  </sheetData>
  <mergeCells count="4">
    <mergeCell ref="A3:B3"/>
    <mergeCell ref="A5:A7"/>
    <mergeCell ref="A9:A14"/>
    <mergeCell ref="A16:B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Import Terminals</vt:lpstr>
      <vt:lpstr>Export Terminals</vt:lpstr>
      <vt:lpstr>Statistics</vt:lpstr>
      <vt:lpstr>Legend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Crockett</dc:creator>
  <cp:lastModifiedBy>Marion Nikodym</cp:lastModifiedBy>
  <cp:lastPrinted>2015-01-06T13:57:24Z</cp:lastPrinted>
  <dcterms:created xsi:type="dcterms:W3CDTF">1996-10-14T23:33:28Z</dcterms:created>
  <dcterms:modified xsi:type="dcterms:W3CDTF">2015-04-14T07:31:43Z</dcterms:modified>
</cp:coreProperties>
</file>