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Storage Ma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<sst xmlns="http://schemas.openxmlformats.org/spreadsheetml/2006/main" count="983" uniqueCount="394">
  <si>
    <t>Austria</t>
  </si>
  <si>
    <t>Facility/Location</t>
  </si>
  <si>
    <t>Company</t>
  </si>
  <si>
    <t>Type</t>
  </si>
  <si>
    <t>Working Gas</t>
  </si>
  <si>
    <t>TPA</t>
  </si>
  <si>
    <t>nTPA</t>
  </si>
  <si>
    <t>Project</t>
  </si>
  <si>
    <t>Withdrawal Capacity</t>
  </si>
  <si>
    <t>Injection Capacity</t>
  </si>
  <si>
    <t xml:space="preserve">Carriço </t>
  </si>
  <si>
    <t>REN Armazenagen</t>
  </si>
  <si>
    <t>Portugal</t>
  </si>
  <si>
    <t>Carrico</t>
  </si>
  <si>
    <t>Transgás Armazenagem</t>
  </si>
  <si>
    <t>Salt Cavern</t>
  </si>
  <si>
    <t>Access</t>
  </si>
  <si>
    <t>regulated</t>
  </si>
  <si>
    <t>Germany</t>
  </si>
  <si>
    <t>Epe RGS L-Gas</t>
  </si>
  <si>
    <t>Epe RGS H-Gas</t>
  </si>
  <si>
    <t>Kalle</t>
  </si>
  <si>
    <t>Xanten</t>
  </si>
  <si>
    <t>Stassfurt</t>
  </si>
  <si>
    <t>RWE Gasspeicher GmbH</t>
  </si>
  <si>
    <t>Aquifer</t>
  </si>
  <si>
    <t>negotiated</t>
  </si>
  <si>
    <t>?</t>
  </si>
  <si>
    <t>Collalto</t>
  </si>
  <si>
    <t>Cellino</t>
  </si>
  <si>
    <t>Palazzo Moroni</t>
  </si>
  <si>
    <t>Bagnolo Mella</t>
  </si>
  <si>
    <t>Cotignola &amp; San Potito</t>
  </si>
  <si>
    <t>not specified</t>
  </si>
  <si>
    <t>Italy</t>
  </si>
  <si>
    <t>Edison Stoccaggio</t>
  </si>
  <si>
    <t>Depleted Field</t>
  </si>
  <si>
    <t>France</t>
  </si>
  <si>
    <t>SERENE Nord</t>
  </si>
  <si>
    <t xml:space="preserve">Germiny-s-Coulombs </t>
  </si>
  <si>
    <t xml:space="preserve">Saint-Clair-sur-Epte </t>
  </si>
  <si>
    <t xml:space="preserve">Cerville </t>
  </si>
  <si>
    <t>Trois Fontaines</t>
  </si>
  <si>
    <t>SEDIANE Littoral, SERENE Sud</t>
  </si>
  <si>
    <t>Chémery</t>
  </si>
  <si>
    <t>Céré-la-Ronde</t>
  </si>
  <si>
    <t>Soings-en-Sologne</t>
  </si>
  <si>
    <t>SEDIANE</t>
  </si>
  <si>
    <t>Beynes Profond</t>
  </si>
  <si>
    <t>Beynes Supérieur</t>
  </si>
  <si>
    <t>Saint-Illiers</t>
  </si>
  <si>
    <t>SEDIANE B</t>
  </si>
  <si>
    <t>Gournay-sur-Aronde</t>
  </si>
  <si>
    <t>Storengy</t>
  </si>
  <si>
    <t xml:space="preserve">Etrez </t>
  </si>
  <si>
    <t>Tersanne</t>
  </si>
  <si>
    <t>SALINE</t>
  </si>
  <si>
    <t>Etrez/Manosque</t>
  </si>
  <si>
    <t>Hauterives</t>
  </si>
  <si>
    <t>Céré La Ronde/Soings</t>
  </si>
  <si>
    <t>Germigny-s-Coulombs/Saint-Clair-sur-Epte</t>
  </si>
  <si>
    <t>Alsace Sud</t>
  </si>
  <si>
    <t>Salt Cavity</t>
  </si>
  <si>
    <t>Mogilno</t>
  </si>
  <si>
    <t>PGNiG</t>
  </si>
  <si>
    <t>Wierzchowice</t>
  </si>
  <si>
    <t>Swarzow</t>
  </si>
  <si>
    <t>Brzeznica</t>
  </si>
  <si>
    <t>Husow</t>
  </si>
  <si>
    <t>Strachocina</t>
  </si>
  <si>
    <t>Bonikowo</t>
  </si>
  <si>
    <t>Daszewo</t>
  </si>
  <si>
    <t>Kosakowo</t>
  </si>
  <si>
    <t>Depleted Gas Field</t>
  </si>
  <si>
    <t>Poland</t>
  </si>
  <si>
    <t>Avonmouth</t>
  </si>
  <si>
    <t>NationalGrid LNG Storage</t>
  </si>
  <si>
    <t>Rough</t>
  </si>
  <si>
    <t>Centrica Storage</t>
  </si>
  <si>
    <t>Caythorpe</t>
  </si>
  <si>
    <t>Baird</t>
  </si>
  <si>
    <t>Centrica Storage / Perenco</t>
  </si>
  <si>
    <t>Stublach</t>
  </si>
  <si>
    <t>Storengy UK Ltd</t>
  </si>
  <si>
    <t>Humbly Grove</t>
  </si>
  <si>
    <t>Humbly Grove Energy Ltd</t>
  </si>
  <si>
    <t>Whitehill Farm</t>
  </si>
  <si>
    <t>Holford (frmr Byley)</t>
  </si>
  <si>
    <t>Saltfleetby</t>
  </si>
  <si>
    <t>Hole House Farm</t>
  </si>
  <si>
    <t>EDF Trading (EDFT)</t>
  </si>
  <si>
    <t>Preesall</t>
  </si>
  <si>
    <t>Halite Energy Group</t>
  </si>
  <si>
    <t>Isle of Portland</t>
  </si>
  <si>
    <t>Portland Gas</t>
  </si>
  <si>
    <t>Islandmagee</t>
  </si>
  <si>
    <t>Islandmagee Storage (IMSL)</t>
  </si>
  <si>
    <t>Gateway</t>
  </si>
  <si>
    <t>Gateway Storage</t>
  </si>
  <si>
    <t>Hatfield Moor</t>
  </si>
  <si>
    <t>Scottish Power</t>
  </si>
  <si>
    <t>Hornsea</t>
  </si>
  <si>
    <t>SSE (Scottish &amp; Southern)</t>
  </si>
  <si>
    <t>Aldbrough</t>
  </si>
  <si>
    <t>SSE / StatoilHydro</t>
  </si>
  <si>
    <t>British Salt</t>
  </si>
  <si>
    <t>EDF Energy / British Salt</t>
  </si>
  <si>
    <t>Hill Top Farm</t>
  </si>
  <si>
    <t>EDF Energy</t>
  </si>
  <si>
    <t>Deborah</t>
  </si>
  <si>
    <t>ENI / Perenco</t>
  </si>
  <si>
    <t>Esmond/Gordon</t>
  </si>
  <si>
    <t>EnCore</t>
  </si>
  <si>
    <t>King Street</t>
  </si>
  <si>
    <t>King Street Energy</t>
  </si>
  <si>
    <t>LNG Peak Shaving</t>
  </si>
  <si>
    <t>Offshore Depleted Field</t>
  </si>
  <si>
    <t>Depleted</t>
  </si>
  <si>
    <t>Depleted (offshore)</t>
  </si>
  <si>
    <t>Salt Cavity (offshore)</t>
  </si>
  <si>
    <t>UK</t>
  </si>
  <si>
    <t>Czech Republic</t>
  </si>
  <si>
    <t>Háje</t>
  </si>
  <si>
    <t>RWE Gas Storage</t>
  </si>
  <si>
    <t>Třanovice</t>
  </si>
  <si>
    <t>Štramberk</t>
  </si>
  <si>
    <t>Tvrdonice</t>
  </si>
  <si>
    <t>Dolni Dunajovice</t>
  </si>
  <si>
    <t>Lobodice</t>
  </si>
  <si>
    <t>(several dev. Projects)</t>
  </si>
  <si>
    <t>Uhřice</t>
  </si>
  <si>
    <t>MND Gas Storage</t>
  </si>
  <si>
    <t>Dolni Bojanovice</t>
  </si>
  <si>
    <t>SPP Bohemia</t>
  </si>
  <si>
    <t>Rock Cavern</t>
  </si>
  <si>
    <t>Depleted Oil/Gas Field</t>
  </si>
  <si>
    <t>Schönkirchen / Reyersdorf</t>
  </si>
  <si>
    <t>OMV Gas Storage</t>
  </si>
  <si>
    <t>Tallesbrunn</t>
  </si>
  <si>
    <t>Thann</t>
  </si>
  <si>
    <t>Schönkirchen Tief</t>
  </si>
  <si>
    <t>16. TH</t>
  </si>
  <si>
    <t>Szöreg-1</t>
  </si>
  <si>
    <t>MMBF</t>
  </si>
  <si>
    <t>Hungary</t>
  </si>
  <si>
    <t>Oil Field with Gas Cap</t>
  </si>
  <si>
    <t>Belgium</t>
  </si>
  <si>
    <t>Loenhout</t>
  </si>
  <si>
    <t>Fluxys</t>
  </si>
  <si>
    <t>RAG</t>
  </si>
  <si>
    <t>Puchkirchen</t>
  </si>
  <si>
    <t>Puchkirchen KS</t>
  </si>
  <si>
    <t>Aigelsbrunn</t>
  </si>
  <si>
    <t>Haidach 5</t>
  </si>
  <si>
    <t>Haidach</t>
  </si>
  <si>
    <t>7Fields</t>
  </si>
  <si>
    <t>Belarus</t>
  </si>
  <si>
    <t>Osipovskoye</t>
  </si>
  <si>
    <t>Pribugskoye</t>
  </si>
  <si>
    <t>Mozyrskoye</t>
  </si>
  <si>
    <t>Bulgaria</t>
  </si>
  <si>
    <t>Croatia</t>
  </si>
  <si>
    <t>Chiren</t>
  </si>
  <si>
    <t>Okoli</t>
  </si>
  <si>
    <t>Manosque</t>
  </si>
  <si>
    <t>Geomethane</t>
  </si>
  <si>
    <t>Izaute</t>
  </si>
  <si>
    <t>TIGF</t>
  </si>
  <si>
    <t>Lussagnet</t>
  </si>
  <si>
    <t>Pécorade</t>
  </si>
  <si>
    <t>OMV Gas Storage GmbH (share)</t>
  </si>
  <si>
    <t>EDF - EnBW</t>
  </si>
  <si>
    <t>GHG</t>
  </si>
  <si>
    <t>N-ERGIE (share)</t>
  </si>
  <si>
    <t>Bayerngas / RWE Dea</t>
  </si>
  <si>
    <t>Wingas</t>
  </si>
  <si>
    <t>EWE</t>
  </si>
  <si>
    <t>Stadtwerke München</t>
  </si>
  <si>
    <t>Bremen Stadtwerke</t>
  </si>
  <si>
    <t>Enovos - subsidiary of Creos</t>
  </si>
  <si>
    <t>Berliner Gaswerke (GASAG)</t>
  </si>
  <si>
    <t>Gas Union</t>
  </si>
  <si>
    <t>Ireland</t>
  </si>
  <si>
    <t>Kinsale Southwest</t>
  </si>
  <si>
    <t>Brugherio</t>
  </si>
  <si>
    <t>STOGIT</t>
  </si>
  <si>
    <t>Settala</t>
  </si>
  <si>
    <t>Sergnano</t>
  </si>
  <si>
    <t>Ripalta</t>
  </si>
  <si>
    <t>Cortemaggiore</t>
  </si>
  <si>
    <t>Minerbio</t>
  </si>
  <si>
    <t>Sabbioncello</t>
  </si>
  <si>
    <t>Fiume Treste</t>
  </si>
  <si>
    <t>Fiume Treste C2</t>
  </si>
  <si>
    <t>Fiume Treste DEE0</t>
  </si>
  <si>
    <t>Bordolano</t>
  </si>
  <si>
    <t>Alfonsine</t>
  </si>
  <si>
    <t>Rivara</t>
  </si>
  <si>
    <t>ERG Rivara Storage srl</t>
  </si>
  <si>
    <t>Cugno Le Macine</t>
  </si>
  <si>
    <t>Geogastock</t>
  </si>
  <si>
    <t>Cornegliano</t>
  </si>
  <si>
    <t>Ital Gas Storage</t>
  </si>
  <si>
    <t>Sinarca</t>
  </si>
  <si>
    <t>Gas Plus Storage</t>
  </si>
  <si>
    <t>S.Benedetto</t>
  </si>
  <si>
    <t>Poggiofiorito</t>
  </si>
  <si>
    <t>Latvia</t>
  </si>
  <si>
    <t>Incukalns</t>
  </si>
  <si>
    <t>Syderiai</t>
  </si>
  <si>
    <t>Lituania</t>
  </si>
  <si>
    <t>Latvijas Gaze</t>
  </si>
  <si>
    <t>NAM</t>
  </si>
  <si>
    <t>Norg (Langelo)</t>
  </si>
  <si>
    <t>Maasvlakte</t>
  </si>
  <si>
    <t>Gasunie</t>
  </si>
  <si>
    <t>TAQA Energy BV</t>
  </si>
  <si>
    <t>Gasunie Zuidwending</t>
  </si>
  <si>
    <t>The Netherlands</t>
  </si>
  <si>
    <t>Tirgu-Mures</t>
  </si>
  <si>
    <t>Depomures</t>
  </si>
  <si>
    <t>Nades-Prod-Seleus</t>
  </si>
  <si>
    <t>Sarmasel</t>
  </si>
  <si>
    <t>Romgaz</t>
  </si>
  <si>
    <t>Cetatea de Balta</t>
  </si>
  <si>
    <t>Bilciuresti</t>
  </si>
  <si>
    <t>Urziceni</t>
  </si>
  <si>
    <t>Ghercesti</t>
  </si>
  <si>
    <t>Balanceanca</t>
  </si>
  <si>
    <t>Roman-Margineni</t>
  </si>
  <si>
    <t>Romania</t>
  </si>
  <si>
    <t>Banatski Dvor</t>
  </si>
  <si>
    <t>UGS Lab complex(incl. Gajary baden)</t>
  </si>
  <si>
    <t>Nafta</t>
  </si>
  <si>
    <t>Láb IV</t>
  </si>
  <si>
    <t>Pozagas</t>
  </si>
  <si>
    <t>Serbia</t>
  </si>
  <si>
    <t>Slovakia</t>
  </si>
  <si>
    <t>Skallen</t>
  </si>
  <si>
    <t>E.ON Gas Sverige AB</t>
  </si>
  <si>
    <t>Sweden</t>
  </si>
  <si>
    <t>Spain</t>
  </si>
  <si>
    <t>Serrablo</t>
  </si>
  <si>
    <t>Enagas</t>
  </si>
  <si>
    <t>Huelva</t>
  </si>
  <si>
    <t>Cartagena</t>
  </si>
  <si>
    <t>Yela</t>
  </si>
  <si>
    <t>Musel (Gijón)</t>
  </si>
  <si>
    <t>Bilbao</t>
  </si>
  <si>
    <t>Sagunto</t>
  </si>
  <si>
    <t>Saggas</t>
  </si>
  <si>
    <t>Ferrol</t>
  </si>
  <si>
    <t>Reganosa</t>
  </si>
  <si>
    <t>Castor</t>
  </si>
  <si>
    <t>Escal UGS S.L.</t>
  </si>
  <si>
    <t>Poseidón</t>
  </si>
  <si>
    <t>Repsol YPF</t>
  </si>
  <si>
    <t>Gran Canaria</t>
  </si>
  <si>
    <t>Gascan</t>
  </si>
  <si>
    <t>Tenerife</t>
  </si>
  <si>
    <t>Las Barreras</t>
  </si>
  <si>
    <t>gasNatural fenosa</t>
  </si>
  <si>
    <t>El Ruedo</t>
  </si>
  <si>
    <t>Gaviota</t>
  </si>
  <si>
    <t>Marismas</t>
  </si>
  <si>
    <t>Barcelona</t>
  </si>
  <si>
    <t>Turkey</t>
  </si>
  <si>
    <t>Marmara Ereglisi</t>
  </si>
  <si>
    <t>Botas</t>
  </si>
  <si>
    <t>Aksaray</t>
  </si>
  <si>
    <t>Kuzey Marmara</t>
  </si>
  <si>
    <t>Tuz Gölü</t>
  </si>
  <si>
    <t>Tarsus</t>
  </si>
  <si>
    <t>Ukraine</t>
  </si>
  <si>
    <t>Bogorodchany</t>
  </si>
  <si>
    <t>UkrTransgas</t>
  </si>
  <si>
    <t>Mryn</t>
  </si>
  <si>
    <t>Dashava</t>
  </si>
  <si>
    <t>Chernomornetegaz</t>
  </si>
  <si>
    <t>Kegychivka</t>
  </si>
  <si>
    <t>Olyshevka</t>
  </si>
  <si>
    <t>Opary</t>
  </si>
  <si>
    <t>Solokha</t>
  </si>
  <si>
    <t>Vergunka</t>
  </si>
  <si>
    <t>Denmark</t>
  </si>
  <si>
    <t>Lille Torup</t>
  </si>
  <si>
    <t>Energinet.dk Gaslager</t>
  </si>
  <si>
    <t>Stenlille</t>
  </si>
  <si>
    <t>DONG Storage</t>
  </si>
  <si>
    <t>Gas Field (not depleted)</t>
  </si>
  <si>
    <t>not applicable</t>
  </si>
  <si>
    <t>Buchholz</t>
  </si>
  <si>
    <t>Bernburg</t>
  </si>
  <si>
    <t>VNG Gasspeicher GmbH</t>
  </si>
  <si>
    <t>Bad Lauchstädt</t>
  </si>
  <si>
    <t>Kirchheiligen</t>
  </si>
  <si>
    <t>Salt Cavity/Depl. Field</t>
  </si>
  <si>
    <t>Katharina</t>
  </si>
  <si>
    <t xml:space="preserve">Erdgasspeicher Peissen GmbH </t>
  </si>
  <si>
    <t>Pusztaederics</t>
  </si>
  <si>
    <t>E.ON Földgáz Storage</t>
  </si>
  <si>
    <t>Zsana-Nord</t>
  </si>
  <si>
    <t>Kardoskút-Pusztaszolos</t>
  </si>
  <si>
    <t>Hajdúszoboszló</t>
  </si>
  <si>
    <t>Fiume Treste BCC1</t>
  </si>
  <si>
    <t>Fiume Treste F</t>
  </si>
  <si>
    <t>Depl. Field (offshore)</t>
  </si>
  <si>
    <t>Uelsen</t>
  </si>
  <si>
    <t>Storengy Deutschland</t>
  </si>
  <si>
    <t>Harsefeld</t>
  </si>
  <si>
    <t>Breitbrunn</t>
  </si>
  <si>
    <t>Peckensen</t>
  </si>
  <si>
    <t>Fronhofen-Trigonodus</t>
  </si>
  <si>
    <t>Behringen</t>
  </si>
  <si>
    <t>Ohrensen</t>
  </si>
  <si>
    <t>E.ON Thüringer Energie</t>
  </si>
  <si>
    <t>Allmenhausen</t>
  </si>
  <si>
    <t>Eschenfelden</t>
  </si>
  <si>
    <r>
      <t>RAG</t>
    </r>
    <r>
      <rPr>
        <sz val="12"/>
        <rFont val="Calibri"/>
        <family val="2"/>
      </rPr>
      <t>/Wingas/Gazprom Export</t>
    </r>
  </si>
  <si>
    <r>
      <t xml:space="preserve">RAG </t>
    </r>
    <r>
      <rPr>
        <sz val="12"/>
        <rFont val="Calibri"/>
        <family val="2"/>
      </rPr>
      <t>/ E.ON. Gas Storage</t>
    </r>
  </si>
  <si>
    <t>Beltransgas</t>
  </si>
  <si>
    <t>Plinacro</t>
  </si>
  <si>
    <t>Benicanci</t>
  </si>
  <si>
    <t>Grubisno Polje</t>
  </si>
  <si>
    <t>Bulgartransgaz</t>
  </si>
  <si>
    <t>Etzel ESE</t>
  </si>
  <si>
    <t>Etzel</t>
  </si>
  <si>
    <t>Empelde</t>
  </si>
  <si>
    <t>Etzel Crystal</t>
  </si>
  <si>
    <t>Wolfersberg</t>
  </si>
  <si>
    <t>Berlin</t>
  </si>
  <si>
    <t>Reckrod</t>
  </si>
  <si>
    <t>Kiel-Rönne</t>
  </si>
  <si>
    <t>Kraak</t>
  </si>
  <si>
    <t>E.ON Avacon</t>
  </si>
  <si>
    <t>Lehrte</t>
  </si>
  <si>
    <t>Depleted Oil Field</t>
  </si>
  <si>
    <t>Gazprom Germania/BP/DONG</t>
  </si>
  <si>
    <t>Srbijagas/Gazprom Germania</t>
  </si>
  <si>
    <t>WINGAS/Gazprom Germania</t>
  </si>
  <si>
    <t>Schmidhausen</t>
  </si>
  <si>
    <t>Frankenthal</t>
  </si>
  <si>
    <t>Bremen-Lesum</t>
  </si>
  <si>
    <t>Rehden</t>
  </si>
  <si>
    <t>Huntorf L</t>
  </si>
  <si>
    <t>Nüttermoor L</t>
  </si>
  <si>
    <t>Nüttermoor H</t>
  </si>
  <si>
    <t>Rüdersdorf H</t>
  </si>
  <si>
    <t>Moeckow H</t>
  </si>
  <si>
    <t>Kinsale Energy</t>
  </si>
  <si>
    <t>Lietuvos Energija</t>
  </si>
  <si>
    <t>Zuidwending I</t>
  </si>
  <si>
    <t>Serra Pizzuta</t>
  </si>
  <si>
    <t xml:space="preserve">Romanengo </t>
  </si>
  <si>
    <t xml:space="preserve">Enel Stoccaggi </t>
  </si>
  <si>
    <t>Hamburg Reitbrook</t>
  </si>
  <si>
    <t>Stadtwerke Kiel</t>
  </si>
  <si>
    <t>BBG (Enagas, RREEF)</t>
  </si>
  <si>
    <t xml:space="preserve">Krummhörn </t>
  </si>
  <si>
    <t>Epe EGS H-Gas</t>
  </si>
  <si>
    <t>Epe EGS L-Gas</t>
  </si>
  <si>
    <t>Hähnlein</t>
  </si>
  <si>
    <t>Stockstadt</t>
  </si>
  <si>
    <t>Bierwang</t>
  </si>
  <si>
    <t xml:space="preserve">Etzel Erdgas Lager EGL </t>
  </si>
  <si>
    <t>Sandhausen</t>
  </si>
  <si>
    <t>Inzenham-West</t>
  </si>
  <si>
    <t>RWE Dea</t>
  </si>
  <si>
    <t>E.ON. Gas Storage GmbH (EGS)</t>
  </si>
  <si>
    <t>EGS</t>
  </si>
  <si>
    <t>EGS (share)</t>
  </si>
  <si>
    <t>VNG Gasspeicher GmbH (share)</t>
  </si>
  <si>
    <t>EGS/E.ON Hanse (owner)</t>
  </si>
  <si>
    <t>EGS/E.ON Hanse/Kiel Stadtwerke (owner)</t>
  </si>
  <si>
    <t>EGS/E.ON Hanse/Storengy (owner)/Exxon Mobil (owner)</t>
  </si>
  <si>
    <t>n.a.</t>
  </si>
  <si>
    <t>Amgaz</t>
  </si>
  <si>
    <t>Bilche-Volytsa</t>
  </si>
  <si>
    <t>Glebivka</t>
  </si>
  <si>
    <t>Chervono-Popovka</t>
  </si>
  <si>
    <t xml:space="preserve">Proletarka </t>
  </si>
  <si>
    <t>Ugerske</t>
  </si>
  <si>
    <t xml:space="preserve"> </t>
  </si>
  <si>
    <t>Nr</t>
  </si>
  <si>
    <t xml:space="preserve">      </t>
  </si>
  <si>
    <t>Alkmaar (*)</t>
  </si>
  <si>
    <t>Grijpskerk (*)</t>
  </si>
  <si>
    <t>(*) Alkmaar and Grijpskerk : no longer offering capacity, to be considered as a production facility, no access regime applies</t>
  </si>
  <si>
    <t>Bergermeer (**)</t>
  </si>
  <si>
    <t>(**) Bergermeer : Capacity available before fully operational : negotiated regime</t>
  </si>
  <si>
    <t>Jemgum</t>
  </si>
  <si>
    <r>
      <t xml:space="preserve">terranets GmbH </t>
    </r>
    <r>
      <rPr>
        <sz val="11"/>
        <rFont val="Calibri"/>
        <family val="2"/>
      </rPr>
      <t>(share)</t>
    </r>
  </si>
  <si>
    <t>Gas Union (share)</t>
  </si>
  <si>
    <t>E.ON. Gas Storage UK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</si>
</sst>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13" borderId="24" xfId="0" applyFont="1" applyFill="1" applyBorder="1" applyAlignment="1">
      <alignment horizontal="center"/>
    </xf>
    <xf numFmtId="0" fontId="52" fillId="0" borderId="25" xfId="0" applyFont="1" applyBorder="1" applyAlignment="1">
      <alignment/>
    </xf>
    <xf numFmtId="0" fontId="52" fillId="0" borderId="26" xfId="0" applyFont="1" applyBorder="1" applyAlignment="1">
      <alignment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12" borderId="21" xfId="0" applyFont="1" applyFill="1" applyBorder="1" applyAlignment="1">
      <alignment horizontal="center"/>
    </xf>
    <xf numFmtId="0" fontId="52" fillId="6" borderId="21" xfId="0" applyFont="1" applyFill="1" applyBorder="1" applyAlignment="1">
      <alignment horizontal="center"/>
    </xf>
    <xf numFmtId="0" fontId="52" fillId="13" borderId="26" xfId="0" applyFont="1" applyFill="1" applyBorder="1" applyAlignment="1">
      <alignment horizontal="center"/>
    </xf>
    <xf numFmtId="0" fontId="54" fillId="0" borderId="20" xfId="0" applyFont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52" fillId="0" borderId="27" xfId="0" applyFont="1" applyBorder="1" applyAlignment="1">
      <alignment/>
    </xf>
    <xf numFmtId="0" fontId="52" fillId="12" borderId="23" xfId="0" applyFont="1" applyFill="1" applyBorder="1" applyAlignment="1">
      <alignment horizontal="center"/>
    </xf>
    <xf numFmtId="0" fontId="52" fillId="6" borderId="23" xfId="0" applyFont="1" applyFill="1" applyBorder="1" applyAlignment="1">
      <alignment horizontal="center"/>
    </xf>
    <xf numFmtId="0" fontId="52" fillId="0" borderId="28" xfId="0" applyFont="1" applyBorder="1" applyAlignment="1">
      <alignment/>
    </xf>
    <xf numFmtId="2" fontId="52" fillId="0" borderId="11" xfId="0" applyNumberFormat="1" applyFont="1" applyBorder="1" applyAlignment="1">
      <alignment/>
    </xf>
    <xf numFmtId="0" fontId="55" fillId="34" borderId="17" xfId="0" applyFont="1" applyFill="1" applyBorder="1" applyAlignment="1">
      <alignment/>
    </xf>
    <xf numFmtId="0" fontId="55" fillId="34" borderId="18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7" fillId="18" borderId="22" xfId="0" applyFont="1" applyFill="1" applyBorder="1" applyAlignment="1">
      <alignment horizontal="center"/>
    </xf>
    <xf numFmtId="0" fontId="58" fillId="34" borderId="16" xfId="0" applyFont="1" applyFill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12" borderId="22" xfId="0" applyFont="1" applyFill="1" applyBorder="1" applyAlignment="1">
      <alignment horizontal="center"/>
    </xf>
    <xf numFmtId="0" fontId="57" fillId="6" borderId="22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left"/>
    </xf>
    <xf numFmtId="0" fontId="52" fillId="34" borderId="24" xfId="0" applyFont="1" applyFill="1" applyBorder="1" applyAlignment="1">
      <alignment/>
    </xf>
    <xf numFmtId="0" fontId="57" fillId="0" borderId="13" xfId="0" applyFont="1" applyBorder="1" applyAlignment="1">
      <alignment/>
    </xf>
    <xf numFmtId="0" fontId="53" fillId="18" borderId="20" xfId="0" applyFont="1" applyFill="1" applyBorder="1" applyAlignment="1">
      <alignment horizontal="center"/>
    </xf>
    <xf numFmtId="0" fontId="53" fillId="18" borderId="21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0" xfId="0" applyFont="1" applyBorder="1" applyAlignment="1">
      <alignment/>
    </xf>
    <xf numFmtId="0" fontId="53" fillId="0" borderId="15" xfId="0" applyFont="1" applyBorder="1" applyAlignment="1">
      <alignment/>
    </xf>
    <xf numFmtId="0" fontId="33" fillId="0" borderId="13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53" fillId="0" borderId="0" xfId="0" applyFont="1" applyBorder="1" applyAlignment="1">
      <alignment/>
    </xf>
    <xf numFmtId="0" fontId="57" fillId="0" borderId="3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1" xfId="0" applyFont="1" applyBorder="1" applyAlignment="1">
      <alignment/>
    </xf>
    <xf numFmtId="0" fontId="56" fillId="35" borderId="1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7" fillId="0" borderId="12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2" fillId="0" borderId="32" xfId="0" applyFont="1" applyBorder="1" applyAlignment="1">
      <alignment/>
    </xf>
    <xf numFmtId="0" fontId="53" fillId="0" borderId="33" xfId="0" applyFont="1" applyBorder="1" applyAlignment="1">
      <alignment/>
    </xf>
    <xf numFmtId="0" fontId="0" fillId="0" borderId="0" xfId="0" applyAlignment="1">
      <alignment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2" fillId="0" borderId="25" xfId="0" applyFont="1" applyBorder="1" applyAlignment="1">
      <alignment/>
    </xf>
    <xf numFmtId="2" fontId="52" fillId="0" borderId="11" xfId="0" applyNumberFormat="1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57" fillId="0" borderId="12" xfId="0" applyFont="1" applyFill="1" applyBorder="1" applyAlignment="1">
      <alignment/>
    </xf>
    <xf numFmtId="2" fontId="52" fillId="0" borderId="12" xfId="0" applyNumberFormat="1" applyFont="1" applyBorder="1" applyAlignment="1">
      <alignment/>
    </xf>
    <xf numFmtId="2" fontId="57" fillId="0" borderId="19" xfId="0" applyNumberFormat="1" applyFont="1" applyBorder="1" applyAlignment="1">
      <alignment/>
    </xf>
    <xf numFmtId="0" fontId="4" fillId="0" borderId="34" xfId="0" applyFont="1" applyFill="1" applyBorder="1" applyAlignment="1">
      <alignment/>
    </xf>
    <xf numFmtId="0" fontId="52" fillId="0" borderId="35" xfId="0" applyFont="1" applyBorder="1" applyAlignment="1">
      <alignment/>
    </xf>
    <xf numFmtId="0" fontId="53" fillId="0" borderId="32" xfId="0" applyFont="1" applyBorder="1" applyAlignment="1">
      <alignment/>
    </xf>
    <xf numFmtId="0" fontId="52" fillId="0" borderId="33" xfId="0" applyFont="1" applyBorder="1" applyAlignment="1">
      <alignment/>
    </xf>
    <xf numFmtId="0" fontId="8" fillId="36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Alignment="1">
      <alignment/>
    </xf>
    <xf numFmtId="0" fontId="52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2" fillId="0" borderId="25" xfId="0" applyFont="1" applyBorder="1" applyAlignment="1">
      <alignment/>
    </xf>
    <xf numFmtId="0" fontId="57" fillId="0" borderId="19" xfId="0" applyFont="1" applyBorder="1" applyAlignment="1">
      <alignment/>
    </xf>
    <xf numFmtId="0" fontId="0" fillId="0" borderId="0" xfId="0" applyAlignment="1">
      <alignment/>
    </xf>
    <xf numFmtId="0" fontId="52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2" fillId="0" borderId="25" xfId="0" applyFont="1" applyBorder="1" applyAlignment="1">
      <alignment/>
    </xf>
    <xf numFmtId="0" fontId="57" fillId="0" borderId="19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0" fillId="0" borderId="0" xfId="0" applyAlignment="1">
      <alignment/>
    </xf>
    <xf numFmtId="0" fontId="52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2" fillId="0" borderId="25" xfId="0" applyFont="1" applyBorder="1" applyAlignment="1">
      <alignment/>
    </xf>
    <xf numFmtId="0" fontId="57" fillId="0" borderId="19" xfId="0" applyFont="1" applyBorder="1" applyAlignment="1">
      <alignment/>
    </xf>
    <xf numFmtId="0" fontId="52" fillId="18" borderId="16" xfId="0" applyFont="1" applyFill="1" applyBorder="1" applyAlignment="1">
      <alignment horizontal="center"/>
    </xf>
    <xf numFmtId="0" fontId="52" fillId="18" borderId="17" xfId="0" applyFont="1" applyFill="1" applyBorder="1" applyAlignment="1">
      <alignment horizontal="center"/>
    </xf>
    <xf numFmtId="0" fontId="52" fillId="18" borderId="18" xfId="0" applyFont="1" applyFill="1" applyBorder="1" applyAlignment="1">
      <alignment horizontal="center"/>
    </xf>
    <xf numFmtId="0" fontId="52" fillId="12" borderId="36" xfId="0" applyFont="1" applyFill="1" applyBorder="1" applyAlignment="1">
      <alignment horizontal="center"/>
    </xf>
    <xf numFmtId="0" fontId="52" fillId="12" borderId="17" xfId="0" applyFont="1" applyFill="1" applyBorder="1" applyAlignment="1">
      <alignment horizontal="center"/>
    </xf>
    <xf numFmtId="0" fontId="52" fillId="12" borderId="18" xfId="0" applyFont="1" applyFill="1" applyBorder="1" applyAlignment="1">
      <alignment horizontal="center"/>
    </xf>
    <xf numFmtId="0" fontId="52" fillId="6" borderId="36" xfId="0" applyFont="1" applyFill="1" applyBorder="1" applyAlignment="1">
      <alignment horizontal="center"/>
    </xf>
    <xf numFmtId="0" fontId="52" fillId="6" borderId="17" xfId="0" applyFont="1" applyFill="1" applyBorder="1" applyAlignment="1">
      <alignment horizontal="center"/>
    </xf>
    <xf numFmtId="0" fontId="52" fillId="6" borderId="18" xfId="0" applyFont="1" applyFill="1" applyBorder="1" applyAlignment="1">
      <alignment horizontal="center"/>
    </xf>
    <xf numFmtId="0" fontId="53" fillId="0" borderId="30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2"/>
  <sheetViews>
    <sheetView tabSelected="1" zoomScalePageLayoutView="0" workbookViewId="0" topLeftCell="A64">
      <selection activeCell="D69" sqref="D69"/>
    </sheetView>
  </sheetViews>
  <sheetFormatPr defaultColWidth="9.140625" defaultRowHeight="15"/>
  <cols>
    <col min="1" max="1" width="5.421875" style="64" customWidth="1"/>
    <col min="2" max="2" width="29.8515625" style="3" customWidth="1"/>
    <col min="3" max="3" width="46.421875" style="4" customWidth="1"/>
    <col min="4" max="4" width="22.57421875" style="4" customWidth="1"/>
    <col min="5" max="5" width="9.28125" style="53" bestFit="1" customWidth="1"/>
    <col min="6" max="6" width="9.140625" style="53" customWidth="1"/>
    <col min="7" max="7" width="9.140625" style="45" customWidth="1"/>
    <col min="8" max="9" width="9.140625" style="4" customWidth="1"/>
    <col min="10" max="10" width="9.140625" style="45" customWidth="1"/>
    <col min="11" max="12" width="9.140625" style="4" customWidth="1"/>
    <col min="13" max="13" width="9.140625" style="45" customWidth="1"/>
    <col min="14" max="14" width="14.140625" style="31" customWidth="1"/>
    <col min="15" max="24" width="9.140625" style="1" customWidth="1"/>
    <col min="25" max="16384" width="9.140625" style="4" customWidth="1"/>
  </cols>
  <sheetData>
    <row r="1" spans="1:24" s="2" customFormat="1" ht="15.75">
      <c r="A1" s="62"/>
      <c r="B1" s="10" t="s">
        <v>1</v>
      </c>
      <c r="C1" s="11" t="s">
        <v>2</v>
      </c>
      <c r="D1" s="12" t="s">
        <v>3</v>
      </c>
      <c r="E1" s="116" t="s">
        <v>4</v>
      </c>
      <c r="F1" s="117"/>
      <c r="G1" s="118"/>
      <c r="H1" s="119" t="s">
        <v>8</v>
      </c>
      <c r="I1" s="120"/>
      <c r="J1" s="121"/>
      <c r="K1" s="122" t="s">
        <v>9</v>
      </c>
      <c r="L1" s="123"/>
      <c r="M1" s="124"/>
      <c r="N1" s="18" t="s">
        <v>16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14" ht="16.5" thickBot="1">
      <c r="A2" s="63"/>
      <c r="B2" s="21"/>
      <c r="C2" s="22"/>
      <c r="D2" s="23"/>
      <c r="E2" s="51" t="s">
        <v>5</v>
      </c>
      <c r="F2" s="52" t="s">
        <v>6</v>
      </c>
      <c r="G2" s="39" t="s">
        <v>7</v>
      </c>
      <c r="H2" s="32" t="s">
        <v>5</v>
      </c>
      <c r="I2" s="24" t="s">
        <v>6</v>
      </c>
      <c r="J2" s="46" t="s">
        <v>7</v>
      </c>
      <c r="K2" s="33" t="s">
        <v>5</v>
      </c>
      <c r="L2" s="25" t="s">
        <v>6</v>
      </c>
      <c r="M2" s="47" t="s">
        <v>7</v>
      </c>
      <c r="N2" s="26"/>
    </row>
    <row r="3" spans="1:14" ht="15.75">
      <c r="A3" s="62" t="s">
        <v>383</v>
      </c>
      <c r="B3" s="48" t="s">
        <v>0</v>
      </c>
      <c r="C3" s="36"/>
      <c r="D3" s="37"/>
      <c r="E3" s="38">
        <f>SUM(E4:E14)</f>
        <v>7079</v>
      </c>
      <c r="F3" s="38">
        <f aca="true" t="shared" si="0" ref="F3:L3">SUM(F4:F14)</f>
        <v>372</v>
      </c>
      <c r="G3" s="40"/>
      <c r="H3" s="38">
        <f t="shared" si="0"/>
        <v>80.25</v>
      </c>
      <c r="I3" s="38">
        <f t="shared" si="0"/>
        <v>4.9</v>
      </c>
      <c r="J3" s="40"/>
      <c r="K3" s="38">
        <f t="shared" si="0"/>
        <v>65.7</v>
      </c>
      <c r="L3" s="38">
        <f t="shared" si="0"/>
        <v>3.5</v>
      </c>
      <c r="M3" s="40"/>
      <c r="N3" s="49"/>
    </row>
    <row r="4" spans="1:14" ht="15.75">
      <c r="A4" s="64">
        <v>1</v>
      </c>
      <c r="B4" s="5" t="s">
        <v>136</v>
      </c>
      <c r="C4" s="4" t="s">
        <v>137</v>
      </c>
      <c r="D4" s="13" t="s">
        <v>73</v>
      </c>
      <c r="E4" s="106">
        <v>1544</v>
      </c>
      <c r="F4" s="109">
        <v>236</v>
      </c>
      <c r="G4" s="108"/>
      <c r="H4" s="110">
        <v>19.8</v>
      </c>
      <c r="I4" s="105">
        <v>3.3</v>
      </c>
      <c r="J4" s="108"/>
      <c r="K4" s="110">
        <v>13.5</v>
      </c>
      <c r="L4" s="105">
        <v>2.1</v>
      </c>
      <c r="M4" s="108"/>
      <c r="N4" s="107" t="s">
        <v>26</v>
      </c>
    </row>
    <row r="5" spans="1:14" ht="15.75">
      <c r="A5" s="64">
        <v>2</v>
      </c>
      <c r="B5" s="5" t="s">
        <v>138</v>
      </c>
      <c r="C5" s="4" t="s">
        <v>137</v>
      </c>
      <c r="D5" s="13" t="s">
        <v>73</v>
      </c>
      <c r="E5" s="106">
        <v>347</v>
      </c>
      <c r="F5" s="109">
        <v>53</v>
      </c>
      <c r="G5" s="108"/>
      <c r="H5" s="110">
        <v>3.3</v>
      </c>
      <c r="I5" s="105">
        <v>0.5</v>
      </c>
      <c r="J5" s="108"/>
      <c r="K5" s="110">
        <v>2.6</v>
      </c>
      <c r="L5" s="105">
        <v>0.4</v>
      </c>
      <c r="M5" s="108"/>
      <c r="N5" s="107" t="s">
        <v>26</v>
      </c>
    </row>
    <row r="6" spans="1:14" ht="15.75">
      <c r="A6" s="64">
        <v>3</v>
      </c>
      <c r="B6" s="5" t="s">
        <v>139</v>
      </c>
      <c r="C6" s="4" t="s">
        <v>137</v>
      </c>
      <c r="D6" s="13" t="s">
        <v>73</v>
      </c>
      <c r="E6" s="106">
        <v>217</v>
      </c>
      <c r="F6" s="109">
        <v>33</v>
      </c>
      <c r="G6" s="108"/>
      <c r="H6" s="110">
        <v>2.7</v>
      </c>
      <c r="I6" s="105">
        <v>0.4</v>
      </c>
      <c r="J6" s="108"/>
      <c r="K6" s="110">
        <v>2.4</v>
      </c>
      <c r="L6" s="105">
        <v>0.3</v>
      </c>
      <c r="M6" s="108"/>
      <c r="N6" s="107" t="s">
        <v>26</v>
      </c>
    </row>
    <row r="7" spans="1:14" ht="15.75">
      <c r="A7" s="65">
        <v>4</v>
      </c>
      <c r="B7" s="50" t="s">
        <v>140</v>
      </c>
      <c r="C7" s="45" t="s">
        <v>137</v>
      </c>
      <c r="D7" s="41" t="s">
        <v>73</v>
      </c>
      <c r="E7" s="106"/>
      <c r="F7" s="104"/>
      <c r="G7" s="108">
        <v>1600</v>
      </c>
      <c r="H7" s="110"/>
      <c r="I7" s="104"/>
      <c r="J7" s="108">
        <v>24.48</v>
      </c>
      <c r="K7" s="110"/>
      <c r="L7" s="104"/>
      <c r="M7" s="108">
        <v>16.8</v>
      </c>
      <c r="N7" s="107"/>
    </row>
    <row r="8" spans="1:14" ht="15.75">
      <c r="A8" s="65">
        <v>5</v>
      </c>
      <c r="B8" s="50" t="s">
        <v>141</v>
      </c>
      <c r="C8" s="45" t="s">
        <v>137</v>
      </c>
      <c r="D8" s="41" t="s">
        <v>73</v>
      </c>
      <c r="E8" s="106"/>
      <c r="F8" s="104"/>
      <c r="G8" s="108">
        <v>100</v>
      </c>
      <c r="H8" s="110"/>
      <c r="I8" s="104"/>
      <c r="J8" s="108">
        <v>2.88</v>
      </c>
      <c r="K8" s="110"/>
      <c r="L8" s="104"/>
      <c r="M8" s="108">
        <v>2.88</v>
      </c>
      <c r="N8" s="107"/>
    </row>
    <row r="9" spans="1:14" ht="15.75">
      <c r="A9" s="64">
        <v>6</v>
      </c>
      <c r="B9" s="5" t="s">
        <v>150</v>
      </c>
      <c r="C9" s="4" t="s">
        <v>149</v>
      </c>
      <c r="D9" s="13" t="s">
        <v>73</v>
      </c>
      <c r="E9" s="6">
        <v>1050</v>
      </c>
      <c r="F9" s="53">
        <v>50</v>
      </c>
      <c r="G9" s="41"/>
      <c r="H9" s="3">
        <v>11.8</v>
      </c>
      <c r="I9" s="4">
        <v>0.7</v>
      </c>
      <c r="J9" s="41"/>
      <c r="K9" s="3">
        <v>11.8</v>
      </c>
      <c r="L9" s="4">
        <v>0.7</v>
      </c>
      <c r="M9" s="41"/>
      <c r="N9" s="19" t="s">
        <v>26</v>
      </c>
    </row>
    <row r="10" spans="1:14" ht="15.75">
      <c r="A10" s="65">
        <v>7</v>
      </c>
      <c r="B10" s="50" t="s">
        <v>151</v>
      </c>
      <c r="C10" s="45" t="s">
        <v>149</v>
      </c>
      <c r="D10" s="41" t="s">
        <v>73</v>
      </c>
      <c r="E10" s="6"/>
      <c r="G10" s="41">
        <v>84</v>
      </c>
      <c r="H10" s="3"/>
      <c r="J10" s="41">
        <v>1.2</v>
      </c>
      <c r="K10" s="3"/>
      <c r="M10" s="41">
        <v>1.2</v>
      </c>
      <c r="N10" s="19"/>
    </row>
    <row r="11" spans="1:14" ht="15.75">
      <c r="A11" s="64">
        <v>8</v>
      </c>
      <c r="B11" s="5" t="s">
        <v>152</v>
      </c>
      <c r="C11" s="4" t="s">
        <v>149</v>
      </c>
      <c r="D11" s="13" t="s">
        <v>73</v>
      </c>
      <c r="E11" s="6">
        <v>100</v>
      </c>
      <c r="G11" s="41"/>
      <c r="H11" s="3">
        <v>1.2</v>
      </c>
      <c r="J11" s="41"/>
      <c r="K11" s="3">
        <v>1.2</v>
      </c>
      <c r="M11" s="41"/>
      <c r="N11" s="19" t="s">
        <v>26</v>
      </c>
    </row>
    <row r="12" spans="1:15" ht="15.75">
      <c r="A12" s="64">
        <v>9</v>
      </c>
      <c r="B12" s="5" t="s">
        <v>153</v>
      </c>
      <c r="C12" s="4" t="s">
        <v>149</v>
      </c>
      <c r="D12" s="13" t="s">
        <v>73</v>
      </c>
      <c r="E12" s="6">
        <v>16</v>
      </c>
      <c r="G12" s="41"/>
      <c r="H12" s="3">
        <v>0.48</v>
      </c>
      <c r="J12" s="41"/>
      <c r="K12" s="3">
        <v>0.48</v>
      </c>
      <c r="M12" s="41"/>
      <c r="N12" s="19" t="s">
        <v>26</v>
      </c>
      <c r="O12" s="1" t="s">
        <v>382</v>
      </c>
    </row>
    <row r="13" spans="1:14" ht="15.75">
      <c r="A13" s="64">
        <v>10</v>
      </c>
      <c r="B13" s="5" t="s">
        <v>154</v>
      </c>
      <c r="C13" s="4" t="s">
        <v>318</v>
      </c>
      <c r="D13" s="13" t="s">
        <v>73</v>
      </c>
      <c r="E13" s="6">
        <v>2640</v>
      </c>
      <c r="G13" s="41"/>
      <c r="H13" s="3">
        <v>26.4</v>
      </c>
      <c r="J13" s="41"/>
      <c r="K13" s="3">
        <v>24</v>
      </c>
      <c r="M13" s="41"/>
      <c r="N13" s="19" t="s">
        <v>26</v>
      </c>
    </row>
    <row r="14" spans="1:14" ht="15.75">
      <c r="A14" s="66">
        <v>11</v>
      </c>
      <c r="B14" s="5" t="s">
        <v>155</v>
      </c>
      <c r="C14" s="4" t="s">
        <v>319</v>
      </c>
      <c r="D14" s="13" t="s">
        <v>73</v>
      </c>
      <c r="E14" s="6">
        <v>1165</v>
      </c>
      <c r="G14" s="41">
        <v>910</v>
      </c>
      <c r="H14" s="3">
        <v>14.57</v>
      </c>
      <c r="J14" s="41">
        <v>11.37</v>
      </c>
      <c r="K14" s="3">
        <v>9.72</v>
      </c>
      <c r="M14" s="41">
        <v>5.71</v>
      </c>
      <c r="N14" s="19" t="s">
        <v>26</v>
      </c>
    </row>
    <row r="15" spans="1:14" ht="16.5" thickBot="1">
      <c r="A15" s="63"/>
      <c r="B15" s="14"/>
      <c r="C15" s="15"/>
      <c r="D15" s="16"/>
      <c r="E15" s="54"/>
      <c r="F15" s="55"/>
      <c r="G15" s="42"/>
      <c r="H15" s="17"/>
      <c r="I15" s="15"/>
      <c r="J15" s="42"/>
      <c r="K15" s="17"/>
      <c r="L15" s="15"/>
      <c r="M15" s="42"/>
      <c r="N15" s="20"/>
    </row>
    <row r="16" spans="1:14" ht="15.75">
      <c r="A16" s="62"/>
      <c r="B16" s="48" t="s">
        <v>156</v>
      </c>
      <c r="C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.75">
      <c r="A17" s="64">
        <v>12</v>
      </c>
      <c r="B17" s="5" t="s">
        <v>157</v>
      </c>
      <c r="C17" s="4" t="s">
        <v>320</v>
      </c>
      <c r="D17" s="13" t="s">
        <v>73</v>
      </c>
      <c r="E17" s="6" t="s">
        <v>375</v>
      </c>
      <c r="G17" s="41"/>
      <c r="H17" s="5" t="s">
        <v>375</v>
      </c>
      <c r="J17" s="41"/>
      <c r="K17" s="5" t="s">
        <v>375</v>
      </c>
      <c r="M17" s="41"/>
      <c r="N17" s="19"/>
    </row>
    <row r="18" spans="1:14" ht="15.75">
      <c r="A18" s="64">
        <v>13</v>
      </c>
      <c r="B18" s="5" t="s">
        <v>158</v>
      </c>
      <c r="C18" s="4" t="s">
        <v>320</v>
      </c>
      <c r="D18" s="13" t="s">
        <v>73</v>
      </c>
      <c r="E18" s="6" t="s">
        <v>375</v>
      </c>
      <c r="G18" s="41"/>
      <c r="H18" s="5" t="s">
        <v>375</v>
      </c>
      <c r="J18" s="41"/>
      <c r="K18" s="5" t="s">
        <v>375</v>
      </c>
      <c r="M18" s="41"/>
      <c r="N18" s="19"/>
    </row>
    <row r="19" spans="1:14" ht="15.75">
      <c r="A19" s="65">
        <v>14</v>
      </c>
      <c r="B19" s="50" t="s">
        <v>159</v>
      </c>
      <c r="C19" s="45" t="s">
        <v>320</v>
      </c>
      <c r="D19" s="41" t="s">
        <v>62</v>
      </c>
      <c r="E19" s="6"/>
      <c r="G19" s="41" t="s">
        <v>375</v>
      </c>
      <c r="H19" s="5"/>
      <c r="J19" s="41" t="s">
        <v>375</v>
      </c>
      <c r="K19" s="5"/>
      <c r="M19" s="41" t="s">
        <v>375</v>
      </c>
      <c r="N19" s="19"/>
    </row>
    <row r="20" spans="1:14" ht="16.5" thickBot="1">
      <c r="A20" s="63"/>
      <c r="B20" s="27"/>
      <c r="C20" s="15"/>
      <c r="D20" s="16"/>
      <c r="E20" s="54"/>
      <c r="F20" s="55"/>
      <c r="G20" s="42"/>
      <c r="H20" s="17"/>
      <c r="I20" s="15"/>
      <c r="J20" s="42"/>
      <c r="K20" s="17"/>
      <c r="L20" s="15"/>
      <c r="M20" s="42"/>
      <c r="N20" s="20"/>
    </row>
    <row r="21" spans="1:14" ht="15.75">
      <c r="A21" s="62"/>
      <c r="B21" s="48" t="s">
        <v>146</v>
      </c>
      <c r="C21" s="36"/>
      <c r="D21" s="37"/>
      <c r="E21" s="38">
        <f>SUM(E22)</f>
        <v>700</v>
      </c>
      <c r="F21" s="38"/>
      <c r="G21" s="38"/>
      <c r="H21" s="38">
        <f>SUM(H22)</f>
        <v>15</v>
      </c>
      <c r="I21" s="38"/>
      <c r="J21" s="38"/>
      <c r="K21" s="38">
        <f>SUM(K22)</f>
        <v>7.8</v>
      </c>
      <c r="L21" s="38"/>
      <c r="M21" s="38"/>
      <c r="N21" s="38"/>
    </row>
    <row r="22" spans="1:14" ht="15.75">
      <c r="A22" s="64">
        <v>15</v>
      </c>
      <c r="B22" s="5" t="s">
        <v>147</v>
      </c>
      <c r="C22" s="4" t="s">
        <v>148</v>
      </c>
      <c r="D22" s="13" t="s">
        <v>25</v>
      </c>
      <c r="E22" s="6">
        <v>700</v>
      </c>
      <c r="G22" s="41"/>
      <c r="H22" s="3">
        <v>15</v>
      </c>
      <c r="J22" s="41"/>
      <c r="K22" s="3">
        <v>7.8</v>
      </c>
      <c r="M22" s="41"/>
      <c r="N22" s="19" t="s">
        <v>17</v>
      </c>
    </row>
    <row r="23" spans="1:14" ht="16.5" thickBot="1">
      <c r="A23" s="63"/>
      <c r="B23" s="14"/>
      <c r="C23" s="15"/>
      <c r="D23" s="16"/>
      <c r="E23" s="54"/>
      <c r="F23" s="55"/>
      <c r="G23" s="42"/>
      <c r="H23" s="17"/>
      <c r="I23" s="15"/>
      <c r="J23" s="42"/>
      <c r="K23" s="17"/>
      <c r="L23" s="15"/>
      <c r="M23" s="42"/>
      <c r="N23" s="20"/>
    </row>
    <row r="24" spans="1:14" ht="15.75">
      <c r="A24" s="62"/>
      <c r="B24" s="48" t="s">
        <v>160</v>
      </c>
      <c r="C24" s="36"/>
      <c r="D24" s="37"/>
      <c r="E24" s="38">
        <f>SUM(E25)</f>
        <v>450</v>
      </c>
      <c r="F24" s="38"/>
      <c r="G24" s="38"/>
      <c r="H24" s="38">
        <f>SUM(H25)</f>
        <v>3.3</v>
      </c>
      <c r="I24" s="38"/>
      <c r="J24" s="38"/>
      <c r="K24" s="38">
        <f>SUM(K25)</f>
        <v>3</v>
      </c>
      <c r="L24" s="38"/>
      <c r="M24" s="38"/>
      <c r="N24" s="38"/>
    </row>
    <row r="25" spans="1:14" ht="15.75">
      <c r="A25" s="64">
        <v>16</v>
      </c>
      <c r="B25" s="5" t="s">
        <v>162</v>
      </c>
      <c r="C25" s="4" t="s">
        <v>324</v>
      </c>
      <c r="D25" s="13" t="s">
        <v>73</v>
      </c>
      <c r="E25" s="6">
        <v>450</v>
      </c>
      <c r="G25" s="41"/>
      <c r="H25" s="3">
        <v>3.3</v>
      </c>
      <c r="J25" s="41"/>
      <c r="K25" s="3">
        <v>3</v>
      </c>
      <c r="M25" s="41"/>
      <c r="N25" s="19" t="s">
        <v>17</v>
      </c>
    </row>
    <row r="26" spans="1:14" ht="16.5" thickBot="1">
      <c r="A26" s="63"/>
      <c r="B26" s="14"/>
      <c r="C26" s="15"/>
      <c r="D26" s="16"/>
      <c r="E26" s="54"/>
      <c r="F26" s="55"/>
      <c r="G26" s="42"/>
      <c r="H26" s="17"/>
      <c r="I26" s="15"/>
      <c r="J26" s="42"/>
      <c r="K26" s="17"/>
      <c r="L26" s="15"/>
      <c r="M26" s="42"/>
      <c r="N26" s="20"/>
    </row>
    <row r="27" spans="1:14" ht="15.75">
      <c r="A27" s="62"/>
      <c r="B27" s="48" t="s">
        <v>161</v>
      </c>
      <c r="C27" s="36"/>
      <c r="D27" s="37"/>
      <c r="E27" s="38">
        <f>SUM(E28:E30)</f>
        <v>550</v>
      </c>
      <c r="F27" s="38"/>
      <c r="G27" s="38"/>
      <c r="H27" s="38">
        <f>SUM(H28:H30)</f>
        <v>6.6000000000000005</v>
      </c>
      <c r="I27" s="38"/>
      <c r="J27" s="38"/>
      <c r="K27" s="38">
        <f>SUM(K28:K30)</f>
        <v>3.84</v>
      </c>
      <c r="L27" s="38"/>
      <c r="M27" s="38"/>
      <c r="N27" s="38"/>
    </row>
    <row r="28" spans="1:14" ht="15.75">
      <c r="A28" s="64">
        <v>17</v>
      </c>
      <c r="B28" s="5" t="s">
        <v>163</v>
      </c>
      <c r="C28" s="4" t="s">
        <v>321</v>
      </c>
      <c r="D28" s="13" t="s">
        <v>73</v>
      </c>
      <c r="E28" s="6">
        <v>550</v>
      </c>
      <c r="G28" s="41"/>
      <c r="H28" s="3">
        <f>0.275*24</f>
        <v>6.6000000000000005</v>
      </c>
      <c r="J28" s="41"/>
      <c r="K28" s="3">
        <f>0.16*24</f>
        <v>3.84</v>
      </c>
      <c r="M28" s="41"/>
      <c r="N28" s="19" t="s">
        <v>17</v>
      </c>
    </row>
    <row r="29" spans="1:14" ht="15.75">
      <c r="A29" s="65">
        <v>18</v>
      </c>
      <c r="B29" s="61" t="s">
        <v>322</v>
      </c>
      <c r="C29" s="45" t="s">
        <v>321</v>
      </c>
      <c r="D29" s="41" t="s">
        <v>25</v>
      </c>
      <c r="E29" s="56"/>
      <c r="F29" s="57"/>
      <c r="G29" s="43">
        <v>550</v>
      </c>
      <c r="H29" s="8"/>
      <c r="I29" s="9"/>
      <c r="J29" s="43"/>
      <c r="K29" s="8"/>
      <c r="L29" s="9"/>
      <c r="M29" s="43"/>
      <c r="N29" s="34"/>
    </row>
    <row r="30" spans="1:14" ht="15.75">
      <c r="A30" s="65">
        <v>19</v>
      </c>
      <c r="B30" s="61" t="s">
        <v>323</v>
      </c>
      <c r="C30" s="45" t="s">
        <v>321</v>
      </c>
      <c r="D30" s="41" t="s">
        <v>25</v>
      </c>
      <c r="E30" s="56"/>
      <c r="F30" s="57"/>
      <c r="G30" s="43">
        <v>2000</v>
      </c>
      <c r="H30" s="8"/>
      <c r="I30" s="9"/>
      <c r="J30" s="43">
        <v>6.2</v>
      </c>
      <c r="K30" s="8"/>
      <c r="L30" s="9"/>
      <c r="M30" s="43">
        <v>4</v>
      </c>
      <c r="N30" s="34"/>
    </row>
    <row r="31" spans="1:14" ht="16.5" thickBot="1">
      <c r="A31" s="63"/>
      <c r="B31" s="27"/>
      <c r="C31" s="15"/>
      <c r="D31" s="16"/>
      <c r="E31" s="54"/>
      <c r="F31" s="55"/>
      <c r="G31" s="42"/>
      <c r="H31" s="17"/>
      <c r="I31" s="15"/>
      <c r="J31" s="42"/>
      <c r="K31" s="17"/>
      <c r="L31" s="15"/>
      <c r="M31" s="42"/>
      <c r="N31" s="20"/>
    </row>
    <row r="32" spans="1:14" ht="15.75">
      <c r="A32" s="62"/>
      <c r="B32" s="48" t="s">
        <v>121</v>
      </c>
      <c r="C32" s="36"/>
      <c r="D32" s="37"/>
      <c r="E32" s="38">
        <f>SUM(E33:E41)</f>
        <v>3432</v>
      </c>
      <c r="F32" s="38"/>
      <c r="G32" s="38"/>
      <c r="H32" s="38">
        <f>SUM(H33:H41)</f>
        <v>55.2</v>
      </c>
      <c r="I32" s="38"/>
      <c r="J32" s="38"/>
      <c r="K32" s="38">
        <f>SUM(K33:K41)</f>
        <v>39.4</v>
      </c>
      <c r="L32" s="38"/>
      <c r="M32" s="38"/>
      <c r="N32" s="38"/>
    </row>
    <row r="33" spans="1:14" ht="15.75">
      <c r="A33" s="64">
        <v>20</v>
      </c>
      <c r="B33" s="5" t="s">
        <v>122</v>
      </c>
      <c r="C33" s="4" t="s">
        <v>123</v>
      </c>
      <c r="D33" s="13" t="s">
        <v>134</v>
      </c>
      <c r="E33" s="125">
        <v>2676</v>
      </c>
      <c r="G33" s="41"/>
      <c r="H33" s="131">
        <v>40.2</v>
      </c>
      <c r="J33" s="41"/>
      <c r="K33" s="131">
        <v>29.5</v>
      </c>
      <c r="M33" s="41"/>
      <c r="N33" s="19" t="s">
        <v>26</v>
      </c>
    </row>
    <row r="34" spans="1:14" ht="15.75">
      <c r="A34" s="64">
        <v>21</v>
      </c>
      <c r="B34" s="5" t="s">
        <v>124</v>
      </c>
      <c r="C34" s="4" t="s">
        <v>123</v>
      </c>
      <c r="D34" s="13" t="s">
        <v>73</v>
      </c>
      <c r="E34" s="126"/>
      <c r="G34" s="41"/>
      <c r="H34" s="132"/>
      <c r="J34" s="41"/>
      <c r="K34" s="132"/>
      <c r="M34" s="41"/>
      <c r="N34" s="19" t="s">
        <v>26</v>
      </c>
    </row>
    <row r="35" spans="1:14" ht="15.75">
      <c r="A35" s="64">
        <v>22</v>
      </c>
      <c r="B35" s="5" t="s">
        <v>125</v>
      </c>
      <c r="C35" s="4" t="s">
        <v>123</v>
      </c>
      <c r="D35" s="13" t="s">
        <v>73</v>
      </c>
      <c r="E35" s="126"/>
      <c r="G35" s="41"/>
      <c r="H35" s="132"/>
      <c r="J35" s="41"/>
      <c r="K35" s="132"/>
      <c r="M35" s="41"/>
      <c r="N35" s="19" t="s">
        <v>26</v>
      </c>
    </row>
    <row r="36" spans="1:14" ht="15.75">
      <c r="A36" s="64">
        <v>23</v>
      </c>
      <c r="B36" s="5" t="s">
        <v>126</v>
      </c>
      <c r="C36" s="4" t="s">
        <v>123</v>
      </c>
      <c r="D36" s="13" t="s">
        <v>73</v>
      </c>
      <c r="E36" s="126"/>
      <c r="G36" s="41"/>
      <c r="H36" s="132"/>
      <c r="J36" s="41"/>
      <c r="K36" s="132"/>
      <c r="M36" s="41"/>
      <c r="N36" s="19" t="s">
        <v>26</v>
      </c>
    </row>
    <row r="37" spans="1:14" ht="15.75">
      <c r="A37" s="64">
        <v>24</v>
      </c>
      <c r="B37" s="5" t="s">
        <v>127</v>
      </c>
      <c r="C37" s="4" t="s">
        <v>123</v>
      </c>
      <c r="D37" s="13" t="s">
        <v>73</v>
      </c>
      <c r="E37" s="126"/>
      <c r="G37" s="41"/>
      <c r="H37" s="132"/>
      <c r="J37" s="41"/>
      <c r="K37" s="132"/>
      <c r="M37" s="41"/>
      <c r="N37" s="19" t="s">
        <v>26</v>
      </c>
    </row>
    <row r="38" spans="1:14" ht="15.75">
      <c r="A38" s="64">
        <v>25</v>
      </c>
      <c r="B38" s="5" t="s">
        <v>128</v>
      </c>
      <c r="C38" s="4" t="s">
        <v>123</v>
      </c>
      <c r="D38" s="13" t="s">
        <v>25</v>
      </c>
      <c r="E38" s="127"/>
      <c r="G38" s="41"/>
      <c r="H38" s="133"/>
      <c r="J38" s="41"/>
      <c r="K38" s="133"/>
      <c r="M38" s="41"/>
      <c r="N38" s="19" t="s">
        <v>26</v>
      </c>
    </row>
    <row r="39" spans="2:14" ht="15.75">
      <c r="B39" s="50" t="s">
        <v>129</v>
      </c>
      <c r="C39" s="4" t="s">
        <v>123</v>
      </c>
      <c r="D39" s="13" t="s">
        <v>73</v>
      </c>
      <c r="E39" s="6"/>
      <c r="G39" s="41">
        <v>83</v>
      </c>
      <c r="H39" s="3"/>
      <c r="J39" s="41"/>
      <c r="K39" s="3"/>
      <c r="M39" s="41"/>
      <c r="N39" s="19"/>
    </row>
    <row r="40" spans="1:14" ht="15.75">
      <c r="A40" s="64">
        <v>26</v>
      </c>
      <c r="B40" s="5" t="s">
        <v>130</v>
      </c>
      <c r="C40" s="4" t="s">
        <v>131</v>
      </c>
      <c r="D40" s="13" t="s">
        <v>135</v>
      </c>
      <c r="E40" s="6">
        <v>180</v>
      </c>
      <c r="G40" s="41"/>
      <c r="H40" s="3">
        <v>6</v>
      </c>
      <c r="J40" s="41"/>
      <c r="K40" s="3">
        <v>2.9</v>
      </c>
      <c r="M40" s="41"/>
      <c r="N40" s="19" t="s">
        <v>26</v>
      </c>
    </row>
    <row r="41" spans="1:14" ht="15.75">
      <c r="A41" s="64">
        <v>27</v>
      </c>
      <c r="B41" s="5" t="s">
        <v>132</v>
      </c>
      <c r="C41" s="4" t="s">
        <v>133</v>
      </c>
      <c r="D41" s="13" t="s">
        <v>135</v>
      </c>
      <c r="E41" s="6">
        <v>576</v>
      </c>
      <c r="G41" s="41"/>
      <c r="H41" s="3">
        <v>9</v>
      </c>
      <c r="J41" s="41"/>
      <c r="K41" s="3">
        <v>7</v>
      </c>
      <c r="M41" s="41"/>
      <c r="N41" s="19" t="s">
        <v>26</v>
      </c>
    </row>
    <row r="42" spans="1:14" ht="16.5" thickBot="1">
      <c r="A42" s="63"/>
      <c r="B42" s="14"/>
      <c r="C42" s="15"/>
      <c r="D42" s="16"/>
      <c r="E42" s="54"/>
      <c r="F42" s="55"/>
      <c r="G42" s="42"/>
      <c r="H42" s="17"/>
      <c r="I42" s="15"/>
      <c r="J42" s="42"/>
      <c r="K42" s="17"/>
      <c r="L42" s="15"/>
      <c r="M42" s="42"/>
      <c r="N42" s="20"/>
    </row>
    <row r="43" spans="1:14" ht="15.75">
      <c r="A43" s="62"/>
      <c r="B43" s="48" t="s">
        <v>284</v>
      </c>
      <c r="C43" s="36"/>
      <c r="D43" s="37"/>
      <c r="E43" s="38">
        <f>SUM(E44:E45)</f>
        <v>1025</v>
      </c>
      <c r="F43" s="38"/>
      <c r="G43" s="38"/>
      <c r="H43" s="38">
        <f>SUM(H44:H45)</f>
        <v>17.8</v>
      </c>
      <c r="I43" s="38"/>
      <c r="J43" s="38"/>
      <c r="K43" s="38">
        <f>SUM(K44:K45)</f>
        <v>8.4</v>
      </c>
      <c r="L43" s="38"/>
      <c r="M43" s="38"/>
      <c r="N43" s="38"/>
    </row>
    <row r="44" spans="1:14" ht="15.75">
      <c r="A44" s="64">
        <v>28</v>
      </c>
      <c r="B44" s="5" t="s">
        <v>285</v>
      </c>
      <c r="C44" s="4" t="s">
        <v>286</v>
      </c>
      <c r="D44" s="13" t="s">
        <v>62</v>
      </c>
      <c r="E44" s="6">
        <v>425</v>
      </c>
      <c r="G44" s="41"/>
      <c r="H44" s="3">
        <v>8</v>
      </c>
      <c r="J44" s="41"/>
      <c r="K44" s="3">
        <v>3.6</v>
      </c>
      <c r="M44" s="41"/>
      <c r="N44" s="19" t="s">
        <v>26</v>
      </c>
    </row>
    <row r="45" spans="1:14" ht="15.75">
      <c r="A45" s="64">
        <v>29</v>
      </c>
      <c r="B45" s="5" t="s">
        <v>287</v>
      </c>
      <c r="C45" s="4" t="s">
        <v>288</v>
      </c>
      <c r="D45" s="13" t="s">
        <v>25</v>
      </c>
      <c r="E45" s="6">
        <v>600</v>
      </c>
      <c r="G45" s="41"/>
      <c r="H45" s="3">
        <v>9.8</v>
      </c>
      <c r="J45" s="41"/>
      <c r="K45" s="3">
        <v>4.8</v>
      </c>
      <c r="M45" s="41"/>
      <c r="N45" s="19" t="s">
        <v>26</v>
      </c>
    </row>
    <row r="46" spans="1:14" ht="16.5" thickBot="1">
      <c r="A46" s="63"/>
      <c r="B46" s="27"/>
      <c r="C46" s="15"/>
      <c r="D46" s="16"/>
      <c r="E46" s="54"/>
      <c r="F46" s="55"/>
      <c r="G46" s="42"/>
      <c r="H46" s="17"/>
      <c r="I46" s="15"/>
      <c r="J46" s="42"/>
      <c r="K46" s="17"/>
      <c r="L46" s="15"/>
      <c r="M46" s="42"/>
      <c r="N46" s="20"/>
    </row>
    <row r="47" spans="1:14" ht="15.75">
      <c r="A47" s="62"/>
      <c r="B47" s="48" t="s">
        <v>37</v>
      </c>
      <c r="C47" s="36"/>
      <c r="D47" s="37"/>
      <c r="E47" s="38">
        <f>SUM(E48:E74)</f>
        <v>12700</v>
      </c>
      <c r="F47" s="38"/>
      <c r="G47" s="38"/>
      <c r="H47" s="38">
        <f>SUM(H48:H74)</f>
        <v>337</v>
      </c>
      <c r="I47" s="38"/>
      <c r="J47" s="38"/>
      <c r="K47" s="38">
        <f>SUM(K48:K74)</f>
        <v>160.1</v>
      </c>
      <c r="L47" s="38"/>
      <c r="M47" s="38"/>
      <c r="N47" s="38"/>
    </row>
    <row r="48" spans="2:14" ht="15.75">
      <c r="B48" s="6" t="s">
        <v>38</v>
      </c>
      <c r="D48" s="13"/>
      <c r="E48" s="125">
        <v>2140</v>
      </c>
      <c r="G48" s="41"/>
      <c r="H48" s="131">
        <v>27</v>
      </c>
      <c r="J48" s="41"/>
      <c r="K48" s="131">
        <v>23.5</v>
      </c>
      <c r="M48" s="41"/>
      <c r="N48" s="19"/>
    </row>
    <row r="49" spans="1:14" ht="15.75">
      <c r="A49" s="64">
        <v>30</v>
      </c>
      <c r="B49" s="5" t="s">
        <v>39</v>
      </c>
      <c r="C49" s="4" t="s">
        <v>53</v>
      </c>
      <c r="D49" s="13" t="s">
        <v>25</v>
      </c>
      <c r="E49" s="126"/>
      <c r="G49" s="41"/>
      <c r="H49" s="132"/>
      <c r="J49" s="41"/>
      <c r="K49" s="132"/>
      <c r="M49" s="41"/>
      <c r="N49" s="19" t="s">
        <v>26</v>
      </c>
    </row>
    <row r="50" spans="1:14" ht="15.75">
      <c r="A50" s="64">
        <v>31</v>
      </c>
      <c r="B50" s="5" t="s">
        <v>40</v>
      </c>
      <c r="C50" s="4" t="s">
        <v>53</v>
      </c>
      <c r="D50" s="13" t="s">
        <v>25</v>
      </c>
      <c r="E50" s="126"/>
      <c r="G50" s="41"/>
      <c r="H50" s="132"/>
      <c r="J50" s="41"/>
      <c r="K50" s="132"/>
      <c r="M50" s="41"/>
      <c r="N50" s="19" t="s">
        <v>26</v>
      </c>
    </row>
    <row r="51" spans="1:14" ht="15.75">
      <c r="A51" s="64">
        <v>32</v>
      </c>
      <c r="B51" s="5" t="s">
        <v>41</v>
      </c>
      <c r="C51" s="4" t="s">
        <v>53</v>
      </c>
      <c r="D51" s="13" t="s">
        <v>25</v>
      </c>
      <c r="E51" s="126"/>
      <c r="G51" s="41"/>
      <c r="H51" s="132"/>
      <c r="J51" s="41"/>
      <c r="K51" s="132"/>
      <c r="M51" s="41"/>
      <c r="N51" s="19" t="s">
        <v>26</v>
      </c>
    </row>
    <row r="52" spans="1:14" ht="15.75">
      <c r="A52" s="64">
        <v>33</v>
      </c>
      <c r="B52" s="5" t="s">
        <v>42</v>
      </c>
      <c r="C52" s="4" t="s">
        <v>53</v>
      </c>
      <c r="D52" s="13" t="s">
        <v>36</v>
      </c>
      <c r="E52" s="127"/>
      <c r="G52" s="41"/>
      <c r="H52" s="133"/>
      <c r="J52" s="41"/>
      <c r="K52" s="133"/>
      <c r="M52" s="41"/>
      <c r="N52" s="19" t="s">
        <v>26</v>
      </c>
    </row>
    <row r="53" spans="2:14" ht="15.75">
      <c r="B53" s="6" t="s">
        <v>43</v>
      </c>
      <c r="D53" s="13"/>
      <c r="E53" s="125">
        <v>4500</v>
      </c>
      <c r="G53" s="41"/>
      <c r="H53" s="131">
        <v>71</v>
      </c>
      <c r="J53" s="41"/>
      <c r="K53" s="131">
        <v>57</v>
      </c>
      <c r="L53" s="4" t="s">
        <v>384</v>
      </c>
      <c r="M53" s="41"/>
      <c r="N53" s="19"/>
    </row>
    <row r="54" spans="1:14" ht="15.75">
      <c r="A54" s="64">
        <v>34</v>
      </c>
      <c r="B54" s="5" t="s">
        <v>44</v>
      </c>
      <c r="C54" s="4" t="s">
        <v>53</v>
      </c>
      <c r="D54" s="13" t="s">
        <v>25</v>
      </c>
      <c r="E54" s="126"/>
      <c r="G54" s="41"/>
      <c r="H54" s="132"/>
      <c r="J54" s="41"/>
      <c r="K54" s="132"/>
      <c r="M54" s="41"/>
      <c r="N54" s="19" t="s">
        <v>26</v>
      </c>
    </row>
    <row r="55" spans="1:14" ht="15.75">
      <c r="A55" s="64">
        <v>35</v>
      </c>
      <c r="B55" s="5" t="s">
        <v>45</v>
      </c>
      <c r="C55" s="4" t="s">
        <v>53</v>
      </c>
      <c r="D55" s="13" t="s">
        <v>25</v>
      </c>
      <c r="E55" s="126"/>
      <c r="G55" s="41"/>
      <c r="H55" s="132"/>
      <c r="J55" s="41"/>
      <c r="K55" s="132"/>
      <c r="M55" s="41"/>
      <c r="N55" s="19" t="s">
        <v>26</v>
      </c>
    </row>
    <row r="56" spans="1:14" ht="15.75">
      <c r="A56" s="64">
        <v>36</v>
      </c>
      <c r="B56" s="5" t="s">
        <v>46</v>
      </c>
      <c r="C56" s="4" t="s">
        <v>53</v>
      </c>
      <c r="D56" s="13" t="s">
        <v>25</v>
      </c>
      <c r="E56" s="127"/>
      <c r="G56" s="41"/>
      <c r="H56" s="133"/>
      <c r="J56" s="41"/>
      <c r="K56" s="133"/>
      <c r="M56" s="41"/>
      <c r="N56" s="19" t="s">
        <v>26</v>
      </c>
    </row>
    <row r="57" spans="2:14" ht="15.75">
      <c r="B57" s="6" t="s">
        <v>47</v>
      </c>
      <c r="D57" s="13"/>
      <c r="E57" s="125">
        <v>1187</v>
      </c>
      <c r="G57" s="41"/>
      <c r="H57" s="131">
        <v>31</v>
      </c>
      <c r="J57" s="41"/>
      <c r="K57" s="131">
        <v>21.6</v>
      </c>
      <c r="M57" s="41"/>
      <c r="N57" s="19"/>
    </row>
    <row r="58" spans="1:14" ht="15.75">
      <c r="A58" s="64">
        <v>37</v>
      </c>
      <c r="B58" s="5" t="s">
        <v>48</v>
      </c>
      <c r="C58" s="4" t="s">
        <v>53</v>
      </c>
      <c r="D58" s="13" t="s">
        <v>25</v>
      </c>
      <c r="E58" s="126"/>
      <c r="G58" s="41"/>
      <c r="H58" s="132"/>
      <c r="J58" s="41"/>
      <c r="K58" s="132"/>
      <c r="M58" s="41"/>
      <c r="N58" s="19" t="s">
        <v>26</v>
      </c>
    </row>
    <row r="59" spans="1:14" ht="15.75">
      <c r="A59" s="64">
        <v>38</v>
      </c>
      <c r="B59" s="5" t="s">
        <v>49</v>
      </c>
      <c r="C59" s="4" t="s">
        <v>53</v>
      </c>
      <c r="D59" s="13" t="s">
        <v>25</v>
      </c>
      <c r="E59" s="126"/>
      <c r="G59" s="41"/>
      <c r="H59" s="132"/>
      <c r="J59" s="41"/>
      <c r="K59" s="132"/>
      <c r="M59" s="41"/>
      <c r="N59" s="19" t="s">
        <v>26</v>
      </c>
    </row>
    <row r="60" spans="1:14" ht="15.75">
      <c r="A60" s="64">
        <v>39</v>
      </c>
      <c r="B60" s="5" t="s">
        <v>50</v>
      </c>
      <c r="C60" s="4" t="s">
        <v>53</v>
      </c>
      <c r="D60" s="13" t="s">
        <v>25</v>
      </c>
      <c r="E60" s="127"/>
      <c r="G60" s="41"/>
      <c r="H60" s="133"/>
      <c r="J60" s="41"/>
      <c r="K60" s="133"/>
      <c r="M60" s="41"/>
      <c r="N60" s="19" t="s">
        <v>26</v>
      </c>
    </row>
    <row r="61" spans="2:14" ht="15.75">
      <c r="B61" s="6" t="s">
        <v>51</v>
      </c>
      <c r="D61" s="13"/>
      <c r="E61" s="125">
        <v>1280</v>
      </c>
      <c r="G61" s="41"/>
      <c r="H61" s="131">
        <v>30</v>
      </c>
      <c r="J61" s="41"/>
      <c r="K61" s="131">
        <v>12</v>
      </c>
      <c r="M61" s="41"/>
      <c r="N61" s="19"/>
    </row>
    <row r="62" spans="1:14" ht="15.75">
      <c r="A62" s="64">
        <v>40</v>
      </c>
      <c r="B62" s="5" t="s">
        <v>52</v>
      </c>
      <c r="C62" s="4" t="s">
        <v>53</v>
      </c>
      <c r="D62" s="13" t="s">
        <v>25</v>
      </c>
      <c r="E62" s="127"/>
      <c r="G62" s="41"/>
      <c r="H62" s="133"/>
      <c r="J62" s="41"/>
      <c r="K62" s="133"/>
      <c r="M62" s="41"/>
      <c r="N62" s="19" t="s">
        <v>26</v>
      </c>
    </row>
    <row r="63" spans="2:14" ht="15.75">
      <c r="B63" s="6" t="s">
        <v>56</v>
      </c>
      <c r="D63" s="13"/>
      <c r="E63" s="125">
        <v>752</v>
      </c>
      <c r="G63" s="41"/>
      <c r="H63" s="131">
        <v>63</v>
      </c>
      <c r="J63" s="41"/>
      <c r="K63" s="131">
        <v>10</v>
      </c>
      <c r="M63" s="41"/>
      <c r="N63" s="19"/>
    </row>
    <row r="64" spans="1:14" ht="15.75">
      <c r="A64" s="64">
        <v>41</v>
      </c>
      <c r="B64" s="5" t="s">
        <v>54</v>
      </c>
      <c r="C64" s="4" t="s">
        <v>53</v>
      </c>
      <c r="D64" s="13" t="s">
        <v>62</v>
      </c>
      <c r="E64" s="126"/>
      <c r="G64" s="41"/>
      <c r="H64" s="132">
        <v>63</v>
      </c>
      <c r="J64" s="41"/>
      <c r="K64" s="132">
        <v>10</v>
      </c>
      <c r="M64" s="41"/>
      <c r="N64" s="19" t="s">
        <v>26</v>
      </c>
    </row>
    <row r="65" spans="1:14" ht="15.75">
      <c r="A65" s="64">
        <v>42</v>
      </c>
      <c r="B65" s="5" t="s">
        <v>55</v>
      </c>
      <c r="C65" s="4" t="s">
        <v>53</v>
      </c>
      <c r="D65" s="13" t="s">
        <v>62</v>
      </c>
      <c r="E65" s="127"/>
      <c r="G65" s="41"/>
      <c r="H65" s="133"/>
      <c r="J65" s="41"/>
      <c r="K65" s="133"/>
      <c r="M65" s="41"/>
      <c r="N65" s="19" t="s">
        <v>26</v>
      </c>
    </row>
    <row r="66" spans="1:14" ht="15.75">
      <c r="A66" s="65">
        <v>43</v>
      </c>
      <c r="B66" s="5" t="s">
        <v>57</v>
      </c>
      <c r="C66" s="4" t="s">
        <v>53</v>
      </c>
      <c r="D66" s="13" t="s">
        <v>62</v>
      </c>
      <c r="E66" s="6"/>
      <c r="G66" s="41">
        <v>400</v>
      </c>
      <c r="H66" s="3"/>
      <c r="J66" s="41">
        <v>32</v>
      </c>
      <c r="K66" s="3"/>
      <c r="M66" s="41">
        <v>12.2</v>
      </c>
      <c r="N66" s="19"/>
    </row>
    <row r="67" spans="1:14" ht="15.75">
      <c r="A67" s="65">
        <v>44</v>
      </c>
      <c r="B67" s="5" t="s">
        <v>58</v>
      </c>
      <c r="C67" s="4" t="s">
        <v>53</v>
      </c>
      <c r="D67" s="13" t="s">
        <v>62</v>
      </c>
      <c r="E67" s="6"/>
      <c r="G67" s="41">
        <v>100</v>
      </c>
      <c r="H67" s="3"/>
      <c r="J67" s="41">
        <v>8</v>
      </c>
      <c r="K67" s="3"/>
      <c r="M67" s="41">
        <v>1.5</v>
      </c>
      <c r="N67" s="19"/>
    </row>
    <row r="68" spans="1:14" ht="15.75">
      <c r="A68" s="65">
        <v>45</v>
      </c>
      <c r="B68" s="5" t="s">
        <v>59</v>
      </c>
      <c r="C68" s="4" t="s">
        <v>53</v>
      </c>
      <c r="D68" s="13" t="s">
        <v>25</v>
      </c>
      <c r="E68" s="6"/>
      <c r="G68" s="41">
        <v>260</v>
      </c>
      <c r="H68" s="3"/>
      <c r="J68" s="41">
        <v>5</v>
      </c>
      <c r="K68" s="3"/>
      <c r="M68" s="41">
        <v>2.7</v>
      </c>
      <c r="N68" s="19"/>
    </row>
    <row r="69" spans="1:14" ht="15.75">
      <c r="A69" s="65">
        <v>46</v>
      </c>
      <c r="B69" s="5" t="s">
        <v>60</v>
      </c>
      <c r="C69" s="4" t="s">
        <v>53</v>
      </c>
      <c r="D69" s="13" t="s">
        <v>25</v>
      </c>
      <c r="E69" s="6"/>
      <c r="G69" s="41">
        <v>55</v>
      </c>
      <c r="H69" s="3"/>
      <c r="J69" s="41">
        <v>1.8</v>
      </c>
      <c r="K69" s="3"/>
      <c r="M69" s="41">
        <v>0.8</v>
      </c>
      <c r="N69" s="19"/>
    </row>
    <row r="70" spans="1:14" ht="15.75">
      <c r="A70" s="65">
        <v>47</v>
      </c>
      <c r="B70" s="5" t="s">
        <v>61</v>
      </c>
      <c r="C70" s="4" t="s">
        <v>53</v>
      </c>
      <c r="D70" s="13" t="s">
        <v>62</v>
      </c>
      <c r="E70" s="6"/>
      <c r="G70" s="41">
        <v>200</v>
      </c>
      <c r="H70" s="3"/>
      <c r="J70" s="41">
        <v>9.6</v>
      </c>
      <c r="K70" s="3"/>
      <c r="M70" s="41">
        <v>2.9</v>
      </c>
      <c r="N70" s="19"/>
    </row>
    <row r="71" spans="1:14" ht="15.75">
      <c r="A71" s="64">
        <v>48</v>
      </c>
      <c r="B71" s="5" t="s">
        <v>164</v>
      </c>
      <c r="C71" s="4" t="s">
        <v>165</v>
      </c>
      <c r="D71" s="13" t="s">
        <v>62</v>
      </c>
      <c r="E71" s="6">
        <v>274</v>
      </c>
      <c r="G71" s="41"/>
      <c r="H71" s="3">
        <v>14</v>
      </c>
      <c r="J71" s="41"/>
      <c r="K71" s="3">
        <v>2</v>
      </c>
      <c r="M71" s="41"/>
      <c r="N71" s="19" t="s">
        <v>26</v>
      </c>
    </row>
    <row r="72" spans="1:14" ht="15.75">
      <c r="A72" s="66">
        <v>49</v>
      </c>
      <c r="B72" s="5" t="s">
        <v>166</v>
      </c>
      <c r="C72" s="4" t="s">
        <v>167</v>
      </c>
      <c r="D72" s="13" t="s">
        <v>25</v>
      </c>
      <c r="E72" s="6">
        <v>1440</v>
      </c>
      <c r="G72" s="134">
        <v>360</v>
      </c>
      <c r="H72" s="3">
        <v>15</v>
      </c>
      <c r="J72" s="136"/>
      <c r="K72" s="3">
        <v>12</v>
      </c>
      <c r="M72" s="136"/>
      <c r="N72" s="19" t="s">
        <v>26</v>
      </c>
    </row>
    <row r="73" spans="1:14" ht="15.75">
      <c r="A73" s="66">
        <v>50</v>
      </c>
      <c r="B73" s="5" t="s">
        <v>168</v>
      </c>
      <c r="C73" s="4" t="s">
        <v>167</v>
      </c>
      <c r="D73" s="13" t="s">
        <v>25</v>
      </c>
      <c r="E73" s="6">
        <v>1127</v>
      </c>
      <c r="G73" s="135"/>
      <c r="H73" s="3">
        <v>23</v>
      </c>
      <c r="J73" s="137"/>
      <c r="K73" s="3">
        <v>12</v>
      </c>
      <c r="M73" s="137"/>
      <c r="N73" s="19" t="s">
        <v>26</v>
      </c>
    </row>
    <row r="74" spans="1:14" ht="15.75">
      <c r="A74" s="65">
        <v>51</v>
      </c>
      <c r="B74" s="5" t="s">
        <v>169</v>
      </c>
      <c r="C74" s="4" t="s">
        <v>167</v>
      </c>
      <c r="D74" s="13" t="s">
        <v>36</v>
      </c>
      <c r="E74" s="6"/>
      <c r="G74" s="41">
        <v>750</v>
      </c>
      <c r="H74" s="3"/>
      <c r="J74" s="41"/>
      <c r="K74" s="3"/>
      <c r="M74" s="41"/>
      <c r="N74" s="19"/>
    </row>
    <row r="75" spans="1:14" ht="16.5" thickBot="1">
      <c r="A75" s="63"/>
      <c r="B75" s="14"/>
      <c r="C75" s="15"/>
      <c r="D75" s="16"/>
      <c r="E75" s="54"/>
      <c r="F75" s="55"/>
      <c r="G75" s="42"/>
      <c r="H75" s="17"/>
      <c r="I75" s="15"/>
      <c r="J75" s="42"/>
      <c r="K75" s="17"/>
      <c r="L75" s="15"/>
      <c r="M75" s="42"/>
      <c r="N75" s="20"/>
    </row>
    <row r="76" spans="1:14" ht="15.75">
      <c r="A76" s="62"/>
      <c r="B76" s="48" t="s">
        <v>18</v>
      </c>
      <c r="C76" s="36"/>
      <c r="D76" s="37"/>
      <c r="E76" s="38">
        <f>SUM(E77:E134)</f>
        <v>20455.300000000003</v>
      </c>
      <c r="F76" s="38"/>
      <c r="G76" s="38"/>
      <c r="H76" s="38">
        <f>SUM(H77:H134)</f>
        <v>491.39</v>
      </c>
      <c r="I76" s="38"/>
      <c r="J76" s="38"/>
      <c r="K76" s="38">
        <f>SUM(K77:K134)</f>
        <v>257.752</v>
      </c>
      <c r="L76" s="38"/>
      <c r="M76" s="38"/>
      <c r="N76" s="38"/>
    </row>
    <row r="77" spans="1:14" ht="15.75">
      <c r="A77" s="64">
        <v>52</v>
      </c>
      <c r="B77" s="5" t="s">
        <v>358</v>
      </c>
      <c r="C77" s="7" t="s">
        <v>368</v>
      </c>
      <c r="D77" s="13" t="s">
        <v>62</v>
      </c>
      <c r="E77" s="6">
        <v>236</v>
      </c>
      <c r="G77" s="41"/>
      <c r="H77" s="3">
        <v>7.2</v>
      </c>
      <c r="J77" s="41"/>
      <c r="K77" s="3">
        <v>2.1</v>
      </c>
      <c r="M77" s="41"/>
      <c r="N77" s="19" t="s">
        <v>26</v>
      </c>
    </row>
    <row r="78" spans="1:14" ht="15.75">
      <c r="A78" s="66">
        <v>53</v>
      </c>
      <c r="B78" s="5" t="s">
        <v>359</v>
      </c>
      <c r="C78" s="7" t="s">
        <v>369</v>
      </c>
      <c r="D78" s="13" t="s">
        <v>62</v>
      </c>
      <c r="E78" s="6">
        <v>1560</v>
      </c>
      <c r="G78" s="41">
        <v>47</v>
      </c>
      <c r="H78" s="3">
        <v>41.5</v>
      </c>
      <c r="J78" s="41"/>
      <c r="K78" s="3">
        <v>28.8</v>
      </c>
      <c r="M78" s="41"/>
      <c r="N78" s="19" t="s">
        <v>26</v>
      </c>
    </row>
    <row r="79" spans="1:14" ht="15.75">
      <c r="A79" s="64">
        <v>54</v>
      </c>
      <c r="B79" s="5" t="s">
        <v>360</v>
      </c>
      <c r="C79" s="7" t="s">
        <v>369</v>
      </c>
      <c r="D79" s="13" t="s">
        <v>62</v>
      </c>
      <c r="E79" s="6">
        <v>463</v>
      </c>
      <c r="G79" s="41"/>
      <c r="H79" s="3">
        <v>28.7</v>
      </c>
      <c r="J79" s="41"/>
      <c r="K79" s="3">
        <v>14.2</v>
      </c>
      <c r="M79" s="41"/>
      <c r="N79" s="19" t="s">
        <v>26</v>
      </c>
    </row>
    <row r="80" spans="1:14" ht="15.75">
      <c r="A80" s="64">
        <v>55</v>
      </c>
      <c r="B80" s="5" t="s">
        <v>361</v>
      </c>
      <c r="C80" s="7" t="s">
        <v>369</v>
      </c>
      <c r="D80" s="13" t="s">
        <v>25</v>
      </c>
      <c r="E80" s="6">
        <v>80</v>
      </c>
      <c r="G80" s="41"/>
      <c r="H80" s="3">
        <v>2.4</v>
      </c>
      <c r="J80" s="41"/>
      <c r="K80" s="3">
        <v>1.4</v>
      </c>
      <c r="M80" s="41"/>
      <c r="N80" s="19" t="s">
        <v>26</v>
      </c>
    </row>
    <row r="81" spans="1:14" ht="15.75">
      <c r="A81" s="64">
        <v>56</v>
      </c>
      <c r="B81" s="5" t="s">
        <v>362</v>
      </c>
      <c r="C81" s="7" t="s">
        <v>369</v>
      </c>
      <c r="D81" s="13" t="s">
        <v>25</v>
      </c>
      <c r="E81" s="6">
        <v>135</v>
      </c>
      <c r="G81" s="41"/>
      <c r="H81" s="3">
        <v>3.2</v>
      </c>
      <c r="J81" s="41"/>
      <c r="K81" s="3">
        <v>2.16</v>
      </c>
      <c r="M81" s="41"/>
      <c r="N81" s="19" t="s">
        <v>26</v>
      </c>
    </row>
    <row r="82" spans="1:14" ht="15.75">
      <c r="A82" s="64">
        <v>57</v>
      </c>
      <c r="B82" s="5" t="s">
        <v>363</v>
      </c>
      <c r="C82" s="7" t="s">
        <v>369</v>
      </c>
      <c r="D82" s="13" t="s">
        <v>73</v>
      </c>
      <c r="E82" s="6">
        <v>1450</v>
      </c>
      <c r="G82" s="41"/>
      <c r="H82" s="3">
        <v>28.8</v>
      </c>
      <c r="J82" s="41"/>
      <c r="K82" s="3">
        <v>19.2</v>
      </c>
      <c r="M82" s="41"/>
      <c r="N82" s="19" t="s">
        <v>26</v>
      </c>
    </row>
    <row r="83" spans="1:14" ht="15.75">
      <c r="A83" s="66">
        <v>58</v>
      </c>
      <c r="B83" s="5" t="s">
        <v>325</v>
      </c>
      <c r="C83" s="7" t="s">
        <v>369</v>
      </c>
      <c r="D83" s="13" t="s">
        <v>62</v>
      </c>
      <c r="E83" s="6">
        <v>465</v>
      </c>
      <c r="G83" s="41">
        <v>769</v>
      </c>
      <c r="H83" s="3">
        <v>17.7</v>
      </c>
      <c r="J83" s="41">
        <v>18.5</v>
      </c>
      <c r="K83" s="3">
        <v>17.7</v>
      </c>
      <c r="M83" s="41">
        <v>17.3</v>
      </c>
      <c r="N83" s="19" t="s">
        <v>26</v>
      </c>
    </row>
    <row r="84" spans="2:14" ht="15.75">
      <c r="B84" s="50" t="s">
        <v>325</v>
      </c>
      <c r="C84" s="67" t="s">
        <v>170</v>
      </c>
      <c r="D84" s="41" t="s">
        <v>62</v>
      </c>
      <c r="E84" s="113">
        <v>230</v>
      </c>
      <c r="F84" s="111"/>
      <c r="G84" s="115">
        <v>370</v>
      </c>
      <c r="H84" s="112">
        <v>6.3</v>
      </c>
      <c r="I84" s="111"/>
      <c r="J84" s="115"/>
      <c r="K84" s="112">
        <v>6.3</v>
      </c>
      <c r="L84" s="111"/>
      <c r="M84" s="115"/>
      <c r="N84" s="114" t="s">
        <v>26</v>
      </c>
    </row>
    <row r="85" spans="2:14" ht="15.75">
      <c r="B85" s="50" t="s">
        <v>325</v>
      </c>
      <c r="C85" s="67" t="s">
        <v>371</v>
      </c>
      <c r="D85" s="41" t="s">
        <v>62</v>
      </c>
      <c r="E85" s="101"/>
      <c r="F85" s="99"/>
      <c r="G85" s="103">
        <v>160</v>
      </c>
      <c r="H85" s="100"/>
      <c r="I85" s="99"/>
      <c r="J85" s="103"/>
      <c r="K85" s="100"/>
      <c r="L85" s="99"/>
      <c r="M85" s="103"/>
      <c r="N85" s="102" t="s">
        <v>26</v>
      </c>
    </row>
    <row r="86" spans="1:24" s="74" customFormat="1" ht="15.75">
      <c r="A86" s="82"/>
      <c r="B86" s="80" t="s">
        <v>325</v>
      </c>
      <c r="C86" s="83" t="s">
        <v>392</v>
      </c>
      <c r="D86" s="78" t="s">
        <v>62</v>
      </c>
      <c r="E86" s="75">
        <v>34.1</v>
      </c>
      <c r="F86" s="81"/>
      <c r="G86" s="78">
        <v>68</v>
      </c>
      <c r="H86" s="73"/>
      <c r="J86" s="78"/>
      <c r="K86" s="73"/>
      <c r="M86" s="78"/>
      <c r="N86" s="76" t="s">
        <v>26</v>
      </c>
      <c r="O86" s="72"/>
      <c r="P86" s="72"/>
      <c r="Q86" s="72"/>
      <c r="R86" s="72"/>
      <c r="S86" s="72"/>
      <c r="T86" s="72"/>
      <c r="U86" s="72"/>
      <c r="V86" s="72"/>
      <c r="W86" s="72"/>
      <c r="X86" s="72"/>
    </row>
    <row r="87" spans="1:14" ht="15.75">
      <c r="A87" s="64">
        <v>59</v>
      </c>
      <c r="B87" s="5" t="s">
        <v>364</v>
      </c>
      <c r="C87" s="7" t="s">
        <v>370</v>
      </c>
      <c r="D87" s="13" t="s">
        <v>62</v>
      </c>
      <c r="E87" s="6">
        <v>1046</v>
      </c>
      <c r="G87" s="41"/>
      <c r="H87" s="3">
        <v>31.2</v>
      </c>
      <c r="J87" s="41"/>
      <c r="K87" s="3">
        <v>14.4</v>
      </c>
      <c r="M87" s="41"/>
      <c r="N87" s="19" t="s">
        <v>26</v>
      </c>
    </row>
    <row r="88" spans="1:14" ht="15.75">
      <c r="A88" s="64">
        <v>60</v>
      </c>
      <c r="B88" s="5" t="s">
        <v>365</v>
      </c>
      <c r="C88" s="7" t="s">
        <v>370</v>
      </c>
      <c r="D88" s="13" t="s">
        <v>25</v>
      </c>
      <c r="E88" s="6">
        <v>15</v>
      </c>
      <c r="G88" s="41"/>
      <c r="H88" s="3">
        <v>0.5</v>
      </c>
      <c r="J88" s="41"/>
      <c r="K88" s="3">
        <v>0.24</v>
      </c>
      <c r="M88" s="41"/>
      <c r="N88" s="19" t="s">
        <v>26</v>
      </c>
    </row>
    <row r="89" spans="2:14" ht="15.75">
      <c r="B89" s="5" t="s">
        <v>365</v>
      </c>
      <c r="C89" s="7" t="s">
        <v>391</v>
      </c>
      <c r="D89" s="13" t="s">
        <v>25</v>
      </c>
      <c r="E89" s="6">
        <v>15</v>
      </c>
      <c r="G89" s="41"/>
      <c r="H89" s="3">
        <v>0.5</v>
      </c>
      <c r="J89" s="41"/>
      <c r="K89" s="3">
        <v>0.24</v>
      </c>
      <c r="M89" s="41"/>
      <c r="N89" s="19" t="s">
        <v>26</v>
      </c>
    </row>
    <row r="90" spans="1:14" ht="15.75">
      <c r="A90" s="66">
        <v>61</v>
      </c>
      <c r="B90" s="5" t="s">
        <v>19</v>
      </c>
      <c r="C90" s="7" t="s">
        <v>24</v>
      </c>
      <c r="D90" s="13" t="s">
        <v>62</v>
      </c>
      <c r="E90" s="6">
        <v>374</v>
      </c>
      <c r="G90" s="41">
        <v>170</v>
      </c>
      <c r="H90" s="3">
        <v>12</v>
      </c>
      <c r="J90" s="41">
        <v>9.6</v>
      </c>
      <c r="K90" s="3">
        <v>4.8</v>
      </c>
      <c r="M90" s="41">
        <v>4.8</v>
      </c>
      <c r="N90" s="19" t="s">
        <v>26</v>
      </c>
    </row>
    <row r="91" spans="1:14" ht="15.75">
      <c r="A91" s="64">
        <v>62</v>
      </c>
      <c r="B91" s="5" t="s">
        <v>20</v>
      </c>
      <c r="C91" s="7" t="s">
        <v>24</v>
      </c>
      <c r="D91" s="13" t="s">
        <v>62</v>
      </c>
      <c r="E91" s="6">
        <v>466</v>
      </c>
      <c r="G91" s="41"/>
      <c r="H91" s="3">
        <v>20.88</v>
      </c>
      <c r="J91" s="41"/>
      <c r="K91" s="3">
        <v>5.4</v>
      </c>
      <c r="M91" s="41"/>
      <c r="N91" s="19" t="s">
        <v>26</v>
      </c>
    </row>
    <row r="92" spans="1:14" ht="15.75">
      <c r="A92" s="64">
        <v>63</v>
      </c>
      <c r="B92" s="5" t="s">
        <v>21</v>
      </c>
      <c r="C92" s="7" t="s">
        <v>24</v>
      </c>
      <c r="D92" s="13" t="s">
        <v>25</v>
      </c>
      <c r="E92" s="6">
        <v>215</v>
      </c>
      <c r="G92" s="41"/>
      <c r="H92" s="3">
        <v>10.8</v>
      </c>
      <c r="J92" s="41"/>
      <c r="K92" s="3">
        <v>4.8</v>
      </c>
      <c r="M92" s="41"/>
      <c r="N92" s="19" t="s">
        <v>26</v>
      </c>
    </row>
    <row r="93" spans="1:14" ht="15.75">
      <c r="A93" s="64">
        <v>64</v>
      </c>
      <c r="B93" s="5" t="s">
        <v>22</v>
      </c>
      <c r="C93" s="7" t="s">
        <v>24</v>
      </c>
      <c r="D93" s="13" t="s">
        <v>62</v>
      </c>
      <c r="E93" s="6">
        <v>186</v>
      </c>
      <c r="G93" s="41"/>
      <c r="H93" s="3">
        <v>6.72</v>
      </c>
      <c r="J93" s="41"/>
      <c r="K93" s="3">
        <v>2.4</v>
      </c>
      <c r="M93" s="41"/>
      <c r="N93" s="19" t="s">
        <v>26</v>
      </c>
    </row>
    <row r="94" spans="1:14" ht="15.75">
      <c r="A94" s="66">
        <v>65</v>
      </c>
      <c r="B94" s="5" t="s">
        <v>23</v>
      </c>
      <c r="C94" s="7" t="s">
        <v>24</v>
      </c>
      <c r="D94" s="13" t="s">
        <v>62</v>
      </c>
      <c r="E94" s="6">
        <v>298</v>
      </c>
      <c r="G94" s="41">
        <v>500</v>
      </c>
      <c r="H94" s="3">
        <v>6</v>
      </c>
      <c r="J94" s="41" t="s">
        <v>27</v>
      </c>
      <c r="K94" s="3">
        <v>2.4</v>
      </c>
      <c r="M94" s="41" t="s">
        <v>27</v>
      </c>
      <c r="N94" s="19" t="s">
        <v>26</v>
      </c>
    </row>
    <row r="95" spans="1:14" ht="15.75">
      <c r="A95" s="64">
        <v>66</v>
      </c>
      <c r="B95" s="5" t="s">
        <v>307</v>
      </c>
      <c r="C95" s="7" t="s">
        <v>308</v>
      </c>
      <c r="D95" s="13" t="s">
        <v>73</v>
      </c>
      <c r="E95" s="6">
        <v>750</v>
      </c>
      <c r="G95" s="41"/>
      <c r="H95" s="3">
        <v>10.8</v>
      </c>
      <c r="J95" s="41"/>
      <c r="K95" s="3">
        <v>7.2</v>
      </c>
      <c r="M95" s="41"/>
      <c r="N95" s="19" t="s">
        <v>26</v>
      </c>
    </row>
    <row r="96" spans="1:14" ht="15.75">
      <c r="A96" s="64">
        <v>67</v>
      </c>
      <c r="B96" s="5" t="s">
        <v>309</v>
      </c>
      <c r="C96" s="7" t="s">
        <v>308</v>
      </c>
      <c r="D96" s="13" t="s">
        <v>62</v>
      </c>
      <c r="E96" s="6">
        <v>119</v>
      </c>
      <c r="G96" s="41"/>
      <c r="H96" s="3">
        <v>7.2</v>
      </c>
      <c r="J96" s="41"/>
      <c r="K96" s="3">
        <v>2.16</v>
      </c>
      <c r="M96" s="41"/>
      <c r="N96" s="19" t="s">
        <v>26</v>
      </c>
    </row>
    <row r="97" spans="1:14" ht="15.75">
      <c r="A97" s="64">
        <v>68</v>
      </c>
      <c r="B97" s="5" t="s">
        <v>310</v>
      </c>
      <c r="C97" s="7" t="s">
        <v>369</v>
      </c>
      <c r="D97" s="13" t="s">
        <v>73</v>
      </c>
      <c r="E97" s="6">
        <v>992</v>
      </c>
      <c r="G97" s="41"/>
      <c r="H97" s="3">
        <v>12.48</v>
      </c>
      <c r="J97" s="41"/>
      <c r="K97" s="3">
        <v>6</v>
      </c>
      <c r="M97" s="41"/>
      <c r="N97" s="19" t="s">
        <v>26</v>
      </c>
    </row>
    <row r="98" spans="1:14" ht="15.75">
      <c r="A98" s="66">
        <v>69</v>
      </c>
      <c r="B98" s="5" t="s">
        <v>311</v>
      </c>
      <c r="C98" s="7" t="s">
        <v>308</v>
      </c>
      <c r="D98" s="13" t="s">
        <v>62</v>
      </c>
      <c r="E98" s="6">
        <v>220</v>
      </c>
      <c r="G98" s="41">
        <v>160</v>
      </c>
      <c r="H98" s="3">
        <v>12</v>
      </c>
      <c r="J98" s="41">
        <v>7</v>
      </c>
      <c r="K98" s="3">
        <v>3.8</v>
      </c>
      <c r="M98" s="41">
        <v>1.5</v>
      </c>
      <c r="N98" s="19" t="s">
        <v>26</v>
      </c>
    </row>
    <row r="99" spans="1:14" ht="15.75">
      <c r="A99" s="64">
        <v>70</v>
      </c>
      <c r="B99" s="5" t="s">
        <v>312</v>
      </c>
      <c r="C99" s="7" t="s">
        <v>308</v>
      </c>
      <c r="D99" s="13" t="s">
        <v>73</v>
      </c>
      <c r="E99" s="6">
        <v>22</v>
      </c>
      <c r="G99" s="41"/>
      <c r="H99" s="3">
        <v>1.8</v>
      </c>
      <c r="J99" s="41"/>
      <c r="K99" s="3">
        <v>0.48</v>
      </c>
      <c r="M99" s="41"/>
      <c r="N99" s="19" t="s">
        <v>26</v>
      </c>
    </row>
    <row r="100" spans="1:14" ht="15.75">
      <c r="A100" s="65">
        <v>71</v>
      </c>
      <c r="B100" s="50" t="s">
        <v>313</v>
      </c>
      <c r="C100" s="67" t="s">
        <v>308</v>
      </c>
      <c r="D100" s="41" t="s">
        <v>73</v>
      </c>
      <c r="E100" s="6"/>
      <c r="G100" s="41">
        <v>1000</v>
      </c>
      <c r="H100" s="3"/>
      <c r="J100" s="41">
        <v>14</v>
      </c>
      <c r="K100" s="3"/>
      <c r="M100" s="41"/>
      <c r="N100" s="19"/>
    </row>
    <row r="101" spans="1:14" ht="15.75">
      <c r="A101" s="65">
        <v>72</v>
      </c>
      <c r="B101" s="50" t="s">
        <v>314</v>
      </c>
      <c r="C101" s="67" t="s">
        <v>308</v>
      </c>
      <c r="D101" s="41" t="s">
        <v>62</v>
      </c>
      <c r="E101" s="6"/>
      <c r="G101" s="41">
        <v>440</v>
      </c>
      <c r="H101" s="3"/>
      <c r="J101" s="41">
        <v>22</v>
      </c>
      <c r="K101" s="3"/>
      <c r="M101" s="41"/>
      <c r="N101" s="19"/>
    </row>
    <row r="102" spans="1:14" ht="15.75">
      <c r="A102" s="64">
        <v>73</v>
      </c>
      <c r="B102" s="5" t="s">
        <v>291</v>
      </c>
      <c r="C102" s="7" t="s">
        <v>293</v>
      </c>
      <c r="D102" s="13" t="s">
        <v>25</v>
      </c>
      <c r="E102" s="6">
        <v>175</v>
      </c>
      <c r="G102" s="41"/>
      <c r="H102" s="3">
        <v>1.92</v>
      </c>
      <c r="J102" s="41"/>
      <c r="K102" s="3">
        <v>1.2</v>
      </c>
      <c r="M102" s="41"/>
      <c r="N102" s="19" t="s">
        <v>26</v>
      </c>
    </row>
    <row r="103" spans="1:14" ht="15.75">
      <c r="A103" s="64">
        <v>74</v>
      </c>
      <c r="B103" s="5" t="s">
        <v>292</v>
      </c>
      <c r="C103" s="7" t="s">
        <v>293</v>
      </c>
      <c r="D103" s="13" t="s">
        <v>62</v>
      </c>
      <c r="E103" s="6">
        <v>1034</v>
      </c>
      <c r="G103" s="41"/>
      <c r="H103" s="3">
        <v>22.11</v>
      </c>
      <c r="J103" s="41"/>
      <c r="K103" s="3">
        <v>10.91</v>
      </c>
      <c r="M103" s="41"/>
      <c r="N103" s="19" t="s">
        <v>26</v>
      </c>
    </row>
    <row r="104" spans="1:14" ht="15.75">
      <c r="A104" s="66">
        <v>75</v>
      </c>
      <c r="B104" s="5" t="s">
        <v>294</v>
      </c>
      <c r="C104" s="7" t="s">
        <v>293</v>
      </c>
      <c r="D104" s="13" t="s">
        <v>296</v>
      </c>
      <c r="E104" s="6">
        <v>1136</v>
      </c>
      <c r="G104" s="41">
        <v>195</v>
      </c>
      <c r="H104" s="3">
        <v>22.08</v>
      </c>
      <c r="J104" s="41"/>
      <c r="K104" s="3">
        <v>13.9</v>
      </c>
      <c r="M104" s="41"/>
      <c r="N104" s="19" t="s">
        <v>26</v>
      </c>
    </row>
    <row r="105" spans="1:14" ht="15.75">
      <c r="A105" s="64">
        <v>76</v>
      </c>
      <c r="B105" s="5" t="s">
        <v>295</v>
      </c>
      <c r="C105" s="7" t="s">
        <v>293</v>
      </c>
      <c r="D105" s="13" t="s">
        <v>36</v>
      </c>
      <c r="E105" s="6">
        <v>190</v>
      </c>
      <c r="G105" s="41"/>
      <c r="H105" s="3">
        <v>3</v>
      </c>
      <c r="J105" s="41"/>
      <c r="K105" s="3">
        <v>3.36</v>
      </c>
      <c r="M105" s="41"/>
      <c r="N105" s="19" t="s">
        <v>26</v>
      </c>
    </row>
    <row r="106" spans="1:14" ht="15.75">
      <c r="A106" s="66">
        <v>77</v>
      </c>
      <c r="B106" s="5" t="s">
        <v>297</v>
      </c>
      <c r="C106" s="7" t="s">
        <v>298</v>
      </c>
      <c r="D106" s="13" t="s">
        <v>62</v>
      </c>
      <c r="E106" s="6">
        <v>105.5</v>
      </c>
      <c r="G106" s="41">
        <v>629</v>
      </c>
      <c r="H106" s="3">
        <v>1.9</v>
      </c>
      <c r="J106" s="41"/>
      <c r="K106" s="3">
        <v>1.1</v>
      </c>
      <c r="M106" s="41"/>
      <c r="N106" s="19" t="s">
        <v>26</v>
      </c>
    </row>
    <row r="107" spans="1:14" ht="15.75">
      <c r="A107" s="64">
        <v>78</v>
      </c>
      <c r="B107" s="5" t="s">
        <v>316</v>
      </c>
      <c r="C107" s="7" t="s">
        <v>315</v>
      </c>
      <c r="D107" s="13" t="s">
        <v>25</v>
      </c>
      <c r="E107" s="6">
        <v>62</v>
      </c>
      <c r="G107" s="41"/>
      <c r="H107" s="3">
        <f>0.06*24</f>
        <v>1.44</v>
      </c>
      <c r="J107" s="41"/>
      <c r="K107" s="3">
        <f>0.06*24</f>
        <v>1.44</v>
      </c>
      <c r="M107" s="41"/>
      <c r="N107" s="19" t="s">
        <v>26</v>
      </c>
    </row>
    <row r="108" spans="1:14" ht="15.75">
      <c r="A108" s="64">
        <v>79</v>
      </c>
      <c r="B108" s="5" t="s">
        <v>317</v>
      </c>
      <c r="C108" s="7" t="s">
        <v>370</v>
      </c>
      <c r="D108" s="13" t="s">
        <v>25</v>
      </c>
      <c r="E108" s="6">
        <v>48</v>
      </c>
      <c r="G108" s="41"/>
      <c r="H108" s="3">
        <v>2.1</v>
      </c>
      <c r="J108" s="41"/>
      <c r="K108" s="3">
        <v>0.8</v>
      </c>
      <c r="M108" s="41"/>
      <c r="N108" s="19" t="s">
        <v>26</v>
      </c>
    </row>
    <row r="109" spans="2:14" ht="15.75">
      <c r="B109" s="5" t="s">
        <v>317</v>
      </c>
      <c r="C109" s="7" t="s">
        <v>173</v>
      </c>
      <c r="D109" s="13" t="s">
        <v>25</v>
      </c>
      <c r="E109" s="6">
        <v>24</v>
      </c>
      <c r="G109" s="41"/>
      <c r="H109" s="3">
        <v>1</v>
      </c>
      <c r="J109" s="41"/>
      <c r="K109" s="3">
        <v>0.4</v>
      </c>
      <c r="M109" s="41"/>
      <c r="N109" s="19" t="s">
        <v>26</v>
      </c>
    </row>
    <row r="110" spans="1:14" ht="15.75">
      <c r="A110" s="65">
        <v>80</v>
      </c>
      <c r="B110" s="50" t="s">
        <v>328</v>
      </c>
      <c r="C110" s="67" t="s">
        <v>171</v>
      </c>
      <c r="D110" s="41" t="s">
        <v>62</v>
      </c>
      <c r="E110" s="6"/>
      <c r="G110" s="41">
        <v>398</v>
      </c>
      <c r="H110" s="3"/>
      <c r="J110" s="41">
        <v>14.4</v>
      </c>
      <c r="K110" s="3"/>
      <c r="M110" s="41">
        <v>7.2</v>
      </c>
      <c r="N110" s="19"/>
    </row>
    <row r="111" spans="1:14" ht="15.75">
      <c r="A111" s="65">
        <v>81</v>
      </c>
      <c r="B111" s="50" t="s">
        <v>326</v>
      </c>
      <c r="C111" s="67" t="s">
        <v>337</v>
      </c>
      <c r="D111" s="41" t="s">
        <v>62</v>
      </c>
      <c r="E111" s="6"/>
      <c r="G111" s="41">
        <v>356</v>
      </c>
      <c r="H111" s="3"/>
      <c r="J111" s="41"/>
      <c r="K111" s="3"/>
      <c r="M111" s="41"/>
      <c r="N111" s="19"/>
    </row>
    <row r="112" spans="1:14" ht="15.75">
      <c r="A112" s="64">
        <v>82</v>
      </c>
      <c r="B112" s="5" t="s">
        <v>327</v>
      </c>
      <c r="C112" s="7" t="s">
        <v>172</v>
      </c>
      <c r="D112" s="13" t="s">
        <v>62</v>
      </c>
      <c r="E112" s="6">
        <v>158.7</v>
      </c>
      <c r="G112" s="41"/>
      <c r="H112" s="3">
        <f>0.39*24</f>
        <v>9.36</v>
      </c>
      <c r="J112" s="41"/>
      <c r="K112" s="35">
        <f>0.093*24</f>
        <v>2.232</v>
      </c>
      <c r="M112" s="41"/>
      <c r="N112" s="19" t="s">
        <v>26</v>
      </c>
    </row>
    <row r="113" spans="1:14" ht="15.75">
      <c r="A113" s="64">
        <v>83</v>
      </c>
      <c r="B113" s="5" t="s">
        <v>329</v>
      </c>
      <c r="C113" s="7" t="s">
        <v>174</v>
      </c>
      <c r="D113" s="13" t="s">
        <v>36</v>
      </c>
      <c r="E113" s="6">
        <v>365</v>
      </c>
      <c r="G113" s="41"/>
      <c r="H113" s="3">
        <f>0.3*24</f>
        <v>7.199999999999999</v>
      </c>
      <c r="J113" s="41"/>
      <c r="K113" s="3">
        <f>0.14*24</f>
        <v>3.3600000000000003</v>
      </c>
      <c r="M113" s="41"/>
      <c r="N113" s="19" t="s">
        <v>26</v>
      </c>
    </row>
    <row r="114" spans="1:14" ht="15.75">
      <c r="A114" s="64">
        <v>84</v>
      </c>
      <c r="B114" s="5" t="s">
        <v>366</v>
      </c>
      <c r="C114" s="7" t="s">
        <v>367</v>
      </c>
      <c r="D114" s="13" t="s">
        <v>36</v>
      </c>
      <c r="E114" s="6">
        <v>500</v>
      </c>
      <c r="G114" s="41"/>
      <c r="H114" s="3">
        <v>8.4</v>
      </c>
      <c r="J114" s="41"/>
      <c r="K114" s="3">
        <v>3.36</v>
      </c>
      <c r="M114" s="41"/>
      <c r="N114" s="19" t="s">
        <v>26</v>
      </c>
    </row>
    <row r="115" spans="1:14" ht="15.75">
      <c r="A115" s="64">
        <v>85</v>
      </c>
      <c r="B115" s="5" t="s">
        <v>343</v>
      </c>
      <c r="C115" s="7" t="s">
        <v>175</v>
      </c>
      <c r="D115" s="13" t="s">
        <v>36</v>
      </c>
      <c r="E115" s="6">
        <v>4200</v>
      </c>
      <c r="G115" s="41"/>
      <c r="H115" s="3">
        <v>57.6</v>
      </c>
      <c r="J115" s="41"/>
      <c r="K115" s="3">
        <v>33.6</v>
      </c>
      <c r="M115" s="41"/>
      <c r="N115" s="19" t="s">
        <v>26</v>
      </c>
    </row>
    <row r="116" spans="1:14" ht="15.75">
      <c r="A116" s="65">
        <v>86</v>
      </c>
      <c r="B116" s="68" t="s">
        <v>390</v>
      </c>
      <c r="C116" s="67" t="s">
        <v>369</v>
      </c>
      <c r="D116" s="41" t="s">
        <v>62</v>
      </c>
      <c r="E116" s="6"/>
      <c r="G116" s="41">
        <v>2000</v>
      </c>
      <c r="H116" s="3"/>
      <c r="J116" s="41"/>
      <c r="K116" s="3"/>
      <c r="M116" s="41"/>
      <c r="N116" s="19"/>
    </row>
    <row r="117" spans="1:14" ht="15.75">
      <c r="A117" s="63"/>
      <c r="B117" s="68" t="s">
        <v>390</v>
      </c>
      <c r="C117" s="67" t="s">
        <v>175</v>
      </c>
      <c r="D117" s="41" t="s">
        <v>62</v>
      </c>
      <c r="E117" s="6"/>
      <c r="G117" s="41">
        <v>1000</v>
      </c>
      <c r="H117" s="3"/>
      <c r="J117" s="41">
        <v>24</v>
      </c>
      <c r="K117" s="3"/>
      <c r="M117" s="41">
        <v>16.8</v>
      </c>
      <c r="N117" s="19"/>
    </row>
    <row r="118" spans="1:14" ht="15.75">
      <c r="A118" s="63"/>
      <c r="B118" s="68" t="s">
        <v>390</v>
      </c>
      <c r="C118" s="67" t="s">
        <v>176</v>
      </c>
      <c r="D118" s="41" t="s">
        <v>62</v>
      </c>
      <c r="E118" s="6"/>
      <c r="G118" s="41">
        <v>320</v>
      </c>
      <c r="H118" s="3"/>
      <c r="J118" s="41">
        <f>0.25*24</f>
        <v>6</v>
      </c>
      <c r="K118" s="3"/>
      <c r="M118" s="41">
        <v>4.8</v>
      </c>
      <c r="N118" s="19"/>
    </row>
    <row r="119" spans="1:14" ht="15.75">
      <c r="A119" s="64">
        <v>87</v>
      </c>
      <c r="B119" s="6" t="s">
        <v>344</v>
      </c>
      <c r="C119" s="7" t="s">
        <v>176</v>
      </c>
      <c r="D119" s="13" t="s">
        <v>62</v>
      </c>
      <c r="E119" s="125">
        <v>1069</v>
      </c>
      <c r="G119" s="41"/>
      <c r="H119" s="138">
        <f>1.3*24</f>
        <v>31.200000000000003</v>
      </c>
      <c r="J119" s="41"/>
      <c r="K119" s="138">
        <f>0.485*24</f>
        <v>11.64</v>
      </c>
      <c r="M119" s="41"/>
      <c r="N119" s="19" t="s">
        <v>26</v>
      </c>
    </row>
    <row r="120" spans="1:14" ht="15.75">
      <c r="A120" s="64">
        <v>88</v>
      </c>
      <c r="B120" s="6" t="s">
        <v>345</v>
      </c>
      <c r="C120" s="7" t="s">
        <v>176</v>
      </c>
      <c r="D120" s="13" t="s">
        <v>62</v>
      </c>
      <c r="E120" s="127"/>
      <c r="G120" s="41"/>
      <c r="H120" s="139"/>
      <c r="J120" s="41"/>
      <c r="K120" s="139"/>
      <c r="M120" s="41"/>
      <c r="N120" s="19" t="s">
        <v>26</v>
      </c>
    </row>
    <row r="121" spans="1:14" ht="15.75">
      <c r="A121" s="64">
        <v>89</v>
      </c>
      <c r="B121" s="6" t="s">
        <v>346</v>
      </c>
      <c r="C121" s="7" t="s">
        <v>176</v>
      </c>
      <c r="D121" s="13" t="s">
        <v>62</v>
      </c>
      <c r="E121" s="6">
        <v>445</v>
      </c>
      <c r="G121" s="41"/>
      <c r="H121" s="3">
        <f>0.73*24</f>
        <v>17.52</v>
      </c>
      <c r="J121" s="41"/>
      <c r="K121" s="3">
        <f>0.415*24</f>
        <v>9.959999999999999</v>
      </c>
      <c r="M121" s="41"/>
      <c r="N121" s="19" t="s">
        <v>26</v>
      </c>
    </row>
    <row r="122" spans="1:14" ht="15.75">
      <c r="A122" s="64">
        <v>90</v>
      </c>
      <c r="B122" s="6" t="s">
        <v>347</v>
      </c>
      <c r="C122" s="7" t="s">
        <v>176</v>
      </c>
      <c r="D122" s="13" t="s">
        <v>62</v>
      </c>
      <c r="E122" s="6">
        <v>36</v>
      </c>
      <c r="G122" s="41"/>
      <c r="H122" s="3">
        <f>0.14*24</f>
        <v>3.3600000000000003</v>
      </c>
      <c r="J122" s="41"/>
      <c r="K122" s="3">
        <f>0.06*24</f>
        <v>1.44</v>
      </c>
      <c r="M122" s="41"/>
      <c r="N122" s="19" t="s">
        <v>26</v>
      </c>
    </row>
    <row r="123" spans="1:14" ht="15.75">
      <c r="A123" s="65">
        <v>91</v>
      </c>
      <c r="B123" s="68" t="s">
        <v>348</v>
      </c>
      <c r="C123" s="67" t="s">
        <v>176</v>
      </c>
      <c r="D123" s="41" t="s">
        <v>62</v>
      </c>
      <c r="E123" s="6"/>
      <c r="G123" s="41" t="s">
        <v>375</v>
      </c>
      <c r="H123" s="3"/>
      <c r="J123" s="41" t="s">
        <v>375</v>
      </c>
      <c r="K123" s="3"/>
      <c r="M123" s="41" t="s">
        <v>375</v>
      </c>
      <c r="N123" s="19"/>
    </row>
    <row r="124" spans="1:14" ht="15.75">
      <c r="A124" s="64">
        <v>92</v>
      </c>
      <c r="B124" s="5" t="s">
        <v>340</v>
      </c>
      <c r="C124" s="7" t="s">
        <v>177</v>
      </c>
      <c r="D124" s="13" t="s">
        <v>36</v>
      </c>
      <c r="E124" s="6">
        <v>150</v>
      </c>
      <c r="G124" s="41"/>
      <c r="H124" s="3">
        <f>0.15*24</f>
        <v>3.5999999999999996</v>
      </c>
      <c r="J124" s="41"/>
      <c r="K124" s="3">
        <f>0.03*24</f>
        <v>0.72</v>
      </c>
      <c r="M124" s="41"/>
      <c r="N124" s="19" t="s">
        <v>26</v>
      </c>
    </row>
    <row r="125" spans="1:14" ht="15.75">
      <c r="A125" s="64">
        <v>93</v>
      </c>
      <c r="B125" s="5" t="s">
        <v>335</v>
      </c>
      <c r="C125" s="7" t="s">
        <v>334</v>
      </c>
      <c r="D125" s="13" t="s">
        <v>336</v>
      </c>
      <c r="E125" s="6">
        <v>35</v>
      </c>
      <c r="G125" s="41"/>
      <c r="H125" s="3">
        <f>0.05*24</f>
        <v>1.2000000000000002</v>
      </c>
      <c r="J125" s="41"/>
      <c r="K125" s="3">
        <f>0.02*24</f>
        <v>0.48</v>
      </c>
      <c r="M125" s="41"/>
      <c r="N125" s="19" t="s">
        <v>290</v>
      </c>
    </row>
    <row r="126" spans="1:14" ht="15.75">
      <c r="A126" s="64">
        <v>94</v>
      </c>
      <c r="B126" s="5" t="s">
        <v>342</v>
      </c>
      <c r="C126" s="7" t="s">
        <v>178</v>
      </c>
      <c r="D126" s="13" t="s">
        <v>62</v>
      </c>
      <c r="E126" s="6">
        <v>75</v>
      </c>
      <c r="G126" s="41"/>
      <c r="H126" s="3"/>
      <c r="J126" s="41"/>
      <c r="K126" s="3"/>
      <c r="M126" s="41"/>
      <c r="N126" s="19" t="s">
        <v>26</v>
      </c>
    </row>
    <row r="127" spans="2:14" ht="15.75">
      <c r="B127" s="5" t="s">
        <v>342</v>
      </c>
      <c r="C127" s="7" t="s">
        <v>308</v>
      </c>
      <c r="D127" s="13" t="s">
        <v>62</v>
      </c>
      <c r="E127" s="6">
        <v>204</v>
      </c>
      <c r="G127" s="41"/>
      <c r="H127" s="3"/>
      <c r="J127" s="41"/>
      <c r="K127" s="3"/>
      <c r="M127" s="41"/>
      <c r="N127" s="19" t="s">
        <v>26</v>
      </c>
    </row>
    <row r="128" spans="1:14" ht="15.75">
      <c r="A128" s="64">
        <v>95</v>
      </c>
      <c r="B128" s="5" t="s">
        <v>341</v>
      </c>
      <c r="C128" s="7" t="s">
        <v>179</v>
      </c>
      <c r="D128" s="13" t="s">
        <v>25</v>
      </c>
      <c r="E128" s="6">
        <v>63</v>
      </c>
      <c r="G128" s="41"/>
      <c r="H128" s="3"/>
      <c r="J128" s="41"/>
      <c r="K128" s="3"/>
      <c r="M128" s="41"/>
      <c r="N128" s="19" t="s">
        <v>26</v>
      </c>
    </row>
    <row r="129" spans="1:14" ht="15.75">
      <c r="A129" s="64">
        <v>96</v>
      </c>
      <c r="B129" s="5" t="s">
        <v>330</v>
      </c>
      <c r="C129" s="7" t="s">
        <v>180</v>
      </c>
      <c r="D129" s="13" t="s">
        <v>25</v>
      </c>
      <c r="E129" s="6">
        <v>135</v>
      </c>
      <c r="G129" s="41"/>
      <c r="H129" s="3">
        <f>0.225*24</f>
        <v>5.4</v>
      </c>
      <c r="J129" s="41"/>
      <c r="K129" s="3">
        <f>0.12*24</f>
        <v>2.88</v>
      </c>
      <c r="M129" s="41"/>
      <c r="N129" s="19" t="s">
        <v>26</v>
      </c>
    </row>
    <row r="130" spans="1:14" ht="15.75">
      <c r="A130" s="64">
        <v>97</v>
      </c>
      <c r="B130" s="5" t="s">
        <v>332</v>
      </c>
      <c r="C130" s="7" t="s">
        <v>356</v>
      </c>
      <c r="D130" s="13" t="s">
        <v>62</v>
      </c>
      <c r="E130" s="6">
        <f>96-E131</f>
        <v>71</v>
      </c>
      <c r="G130" s="41"/>
      <c r="H130" s="3">
        <v>3.12</v>
      </c>
      <c r="J130" s="41"/>
      <c r="K130" s="3">
        <v>0.56</v>
      </c>
      <c r="M130" s="41"/>
      <c r="N130" s="19" t="s">
        <v>26</v>
      </c>
    </row>
    <row r="131" spans="2:14" ht="15.75">
      <c r="B131" s="5" t="s">
        <v>332</v>
      </c>
      <c r="C131" s="7" t="s">
        <v>373</v>
      </c>
      <c r="D131" s="13" t="s">
        <v>62</v>
      </c>
      <c r="E131" s="6">
        <v>25</v>
      </c>
      <c r="G131" s="41"/>
      <c r="H131" s="3">
        <v>1.2</v>
      </c>
      <c r="J131" s="41"/>
      <c r="K131" s="3">
        <v>0.56</v>
      </c>
      <c r="M131" s="41"/>
      <c r="N131" s="19" t="s">
        <v>26</v>
      </c>
    </row>
    <row r="132" spans="1:14" ht="15.75">
      <c r="A132" s="64">
        <v>98</v>
      </c>
      <c r="B132" s="5" t="s">
        <v>333</v>
      </c>
      <c r="C132" s="7" t="s">
        <v>372</v>
      </c>
      <c r="D132" s="13" t="s">
        <v>62</v>
      </c>
      <c r="E132" s="6">
        <v>288</v>
      </c>
      <c r="G132" s="41"/>
      <c r="H132" s="3">
        <v>9.6</v>
      </c>
      <c r="J132" s="41"/>
      <c r="K132" s="3">
        <v>4.07</v>
      </c>
      <c r="M132" s="41"/>
      <c r="N132" s="19" t="s">
        <v>26</v>
      </c>
    </row>
    <row r="133" spans="1:14" ht="15.75">
      <c r="A133" s="64">
        <v>99</v>
      </c>
      <c r="B133" s="5" t="s">
        <v>355</v>
      </c>
      <c r="C133" s="7" t="s">
        <v>374</v>
      </c>
      <c r="D133" s="13" t="s">
        <v>36</v>
      </c>
      <c r="E133" s="6">
        <v>380</v>
      </c>
      <c r="G133" s="41"/>
      <c r="H133" s="3">
        <f>0.35*24</f>
        <v>8.399999999999999</v>
      </c>
      <c r="J133" s="41"/>
      <c r="K133" s="3">
        <f>0.15*24</f>
        <v>3.5999999999999996</v>
      </c>
      <c r="M133" s="41"/>
      <c r="N133" s="19" t="s">
        <v>26</v>
      </c>
    </row>
    <row r="134" spans="1:14" ht="15.75">
      <c r="A134" s="64">
        <v>100</v>
      </c>
      <c r="B134" s="5" t="s">
        <v>331</v>
      </c>
      <c r="C134" s="7" t="s">
        <v>181</v>
      </c>
      <c r="D134" s="13" t="s">
        <v>62</v>
      </c>
      <c r="E134" s="6">
        <v>110</v>
      </c>
      <c r="G134" s="41"/>
      <c r="H134" s="3"/>
      <c r="J134" s="41"/>
      <c r="K134" s="3"/>
      <c r="M134" s="41"/>
      <c r="N134" s="19" t="s">
        <v>26</v>
      </c>
    </row>
    <row r="135" spans="1:14" ht="16.5" thickBot="1">
      <c r="A135" s="63"/>
      <c r="B135" s="14"/>
      <c r="C135" s="28"/>
      <c r="D135" s="16"/>
      <c r="E135" s="54"/>
      <c r="F135" s="55"/>
      <c r="G135" s="42"/>
      <c r="H135" s="17"/>
      <c r="I135" s="15"/>
      <c r="J135" s="42"/>
      <c r="K135" s="17"/>
      <c r="L135" s="15"/>
      <c r="M135" s="42"/>
      <c r="N135" s="20"/>
    </row>
    <row r="136" spans="1:14" ht="15.75">
      <c r="A136" s="62"/>
      <c r="B136" s="48" t="s">
        <v>144</v>
      </c>
      <c r="C136" s="36"/>
      <c r="D136" s="37"/>
      <c r="E136" s="38">
        <f>SUM(E137:E141)</f>
        <v>6130</v>
      </c>
      <c r="F136" s="38"/>
      <c r="G136" s="38"/>
      <c r="H136" s="38">
        <f>SUM(H137:H141)</f>
        <v>79</v>
      </c>
      <c r="I136" s="38"/>
      <c r="J136" s="38"/>
      <c r="K136" s="38">
        <f>SUM(K137:K141)</f>
        <v>44.7</v>
      </c>
      <c r="L136" s="38"/>
      <c r="M136" s="38"/>
      <c r="N136" s="38"/>
    </row>
    <row r="137" spans="1:14" ht="15.75">
      <c r="A137" s="64">
        <v>101</v>
      </c>
      <c r="B137" s="5" t="s">
        <v>142</v>
      </c>
      <c r="C137" s="7" t="s">
        <v>143</v>
      </c>
      <c r="D137" s="13" t="s">
        <v>145</v>
      </c>
      <c r="E137" s="6">
        <v>1900</v>
      </c>
      <c r="G137" s="41"/>
      <c r="H137" s="3">
        <v>25</v>
      </c>
      <c r="J137" s="41"/>
      <c r="K137" s="3">
        <v>12.7</v>
      </c>
      <c r="M137" s="41"/>
      <c r="N137" s="19" t="s">
        <v>17</v>
      </c>
    </row>
    <row r="138" spans="1:14" ht="15.75">
      <c r="A138" s="64">
        <v>102</v>
      </c>
      <c r="B138" s="5" t="s">
        <v>299</v>
      </c>
      <c r="C138" s="7" t="s">
        <v>300</v>
      </c>
      <c r="D138" s="13" t="s">
        <v>36</v>
      </c>
      <c r="E138" s="6">
        <v>340</v>
      </c>
      <c r="G138" s="41"/>
      <c r="H138" s="3">
        <v>2.9</v>
      </c>
      <c r="J138" s="41"/>
      <c r="K138" s="3">
        <v>2.5</v>
      </c>
      <c r="M138" s="41"/>
      <c r="N138" s="19" t="s">
        <v>17</v>
      </c>
    </row>
    <row r="139" spans="1:14" ht="15.75">
      <c r="A139" s="64">
        <v>103</v>
      </c>
      <c r="B139" s="5" t="s">
        <v>301</v>
      </c>
      <c r="C139" s="7" t="s">
        <v>300</v>
      </c>
      <c r="D139" s="13" t="s">
        <v>36</v>
      </c>
      <c r="E139" s="6">
        <v>2170</v>
      </c>
      <c r="G139" s="41"/>
      <c r="H139" s="3">
        <v>28</v>
      </c>
      <c r="J139" s="41"/>
      <c r="K139" s="3">
        <v>17</v>
      </c>
      <c r="M139" s="41"/>
      <c r="N139" s="19" t="s">
        <v>17</v>
      </c>
    </row>
    <row r="140" spans="1:14" ht="15.75">
      <c r="A140" s="64">
        <v>104</v>
      </c>
      <c r="B140" s="5" t="s">
        <v>302</v>
      </c>
      <c r="C140" s="7" t="s">
        <v>300</v>
      </c>
      <c r="D140" s="13" t="s">
        <v>36</v>
      </c>
      <c r="E140" s="6">
        <v>280</v>
      </c>
      <c r="G140" s="41"/>
      <c r="H140" s="3">
        <v>2.9</v>
      </c>
      <c r="J140" s="41"/>
      <c r="K140" s="3">
        <v>2.2</v>
      </c>
      <c r="M140" s="41"/>
      <c r="N140" s="19" t="s">
        <v>17</v>
      </c>
    </row>
    <row r="141" spans="1:14" ht="15.75">
      <c r="A141" s="64">
        <v>105</v>
      </c>
      <c r="B141" s="5" t="s">
        <v>303</v>
      </c>
      <c r="C141" s="7" t="s">
        <v>300</v>
      </c>
      <c r="D141" s="13" t="s">
        <v>36</v>
      </c>
      <c r="E141" s="6">
        <v>1440</v>
      </c>
      <c r="G141" s="41"/>
      <c r="H141" s="3">
        <v>20.2</v>
      </c>
      <c r="J141" s="41"/>
      <c r="K141" s="3">
        <v>10.3</v>
      </c>
      <c r="M141" s="41"/>
      <c r="N141" s="19" t="s">
        <v>17</v>
      </c>
    </row>
    <row r="142" spans="1:14" ht="16.5" thickBot="1">
      <c r="A142" s="63"/>
      <c r="B142" s="14"/>
      <c r="C142" s="15"/>
      <c r="D142" s="16"/>
      <c r="E142" s="54"/>
      <c r="F142" s="55"/>
      <c r="G142" s="42"/>
      <c r="H142" s="17"/>
      <c r="I142" s="15"/>
      <c r="J142" s="42"/>
      <c r="K142" s="17"/>
      <c r="L142" s="15"/>
      <c r="M142" s="42"/>
      <c r="N142" s="20"/>
    </row>
    <row r="143" spans="1:14" ht="15.75">
      <c r="A143" s="62"/>
      <c r="B143" s="48" t="s">
        <v>182</v>
      </c>
      <c r="C143" s="36"/>
      <c r="D143" s="37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5.75">
      <c r="A144" s="64">
        <v>106</v>
      </c>
      <c r="B144" s="5" t="s">
        <v>183</v>
      </c>
      <c r="C144" s="7" t="s">
        <v>349</v>
      </c>
      <c r="D144" s="13" t="s">
        <v>36</v>
      </c>
      <c r="E144" s="6">
        <v>230</v>
      </c>
      <c r="G144" s="41"/>
      <c r="H144" s="3">
        <v>2.6</v>
      </c>
      <c r="J144" s="41"/>
      <c r="K144" s="3">
        <v>1.7</v>
      </c>
      <c r="M144" s="41"/>
      <c r="N144" s="19"/>
    </row>
    <row r="145" spans="1:14" ht="16.5" thickBot="1">
      <c r="A145" s="63"/>
      <c r="B145" s="14"/>
      <c r="C145" s="15"/>
      <c r="D145" s="16"/>
      <c r="E145" s="54"/>
      <c r="F145" s="55"/>
      <c r="G145" s="42"/>
      <c r="H145" s="17"/>
      <c r="I145" s="15"/>
      <c r="J145" s="42"/>
      <c r="K145" s="17" t="s">
        <v>382</v>
      </c>
      <c r="L145" s="15"/>
      <c r="M145" s="42"/>
      <c r="N145" s="20"/>
    </row>
    <row r="146" spans="1:14" ht="15.75">
      <c r="A146" s="62"/>
      <c r="B146" s="48" t="s">
        <v>34</v>
      </c>
      <c r="C146" s="36"/>
      <c r="D146" s="37"/>
      <c r="E146" s="38">
        <f>SUM(E147:E180)</f>
        <v>11306</v>
      </c>
      <c r="F146" s="38">
        <f>SUM(F147:F180)</f>
        <v>5181</v>
      </c>
      <c r="G146" s="38"/>
      <c r="H146" s="38">
        <f>SUM(H147:H180)</f>
        <v>284</v>
      </c>
      <c r="I146" s="38">
        <f>SUM(I147:I180)</f>
        <v>0</v>
      </c>
      <c r="J146" s="38"/>
      <c r="K146" s="38">
        <f>SUM(K147:K180)</f>
        <v>136.3</v>
      </c>
      <c r="L146" s="38">
        <f>SUM(L147:L180)</f>
        <v>0</v>
      </c>
      <c r="M146" s="38"/>
      <c r="N146" s="38"/>
    </row>
    <row r="147" spans="1:14" ht="15.75">
      <c r="A147" s="64">
        <v>107</v>
      </c>
      <c r="B147" s="5" t="s">
        <v>28</v>
      </c>
      <c r="C147" s="7" t="s">
        <v>35</v>
      </c>
      <c r="D147" s="13" t="s">
        <v>36</v>
      </c>
      <c r="E147" s="6">
        <v>550</v>
      </c>
      <c r="F147" s="53">
        <v>185</v>
      </c>
      <c r="G147" s="41"/>
      <c r="H147" s="3">
        <v>9</v>
      </c>
      <c r="J147" s="41"/>
      <c r="K147" s="3">
        <v>6.3</v>
      </c>
      <c r="M147" s="41"/>
      <c r="N147" s="19" t="s">
        <v>17</v>
      </c>
    </row>
    <row r="148" spans="1:14" ht="15.75">
      <c r="A148" s="65">
        <v>108</v>
      </c>
      <c r="B148" s="50" t="s">
        <v>29</v>
      </c>
      <c r="C148" s="67" t="s">
        <v>35</v>
      </c>
      <c r="D148" s="41" t="s">
        <v>36</v>
      </c>
      <c r="E148" s="6"/>
      <c r="G148" s="41" t="s">
        <v>375</v>
      </c>
      <c r="H148" s="3"/>
      <c r="J148" s="41" t="s">
        <v>375</v>
      </c>
      <c r="K148" s="3"/>
      <c r="M148" s="41" t="s">
        <v>375</v>
      </c>
      <c r="N148" s="19"/>
    </row>
    <row r="149" spans="1:14" ht="15.75">
      <c r="A149" s="65">
        <v>109</v>
      </c>
      <c r="B149" s="50" t="s">
        <v>30</v>
      </c>
      <c r="C149" s="67" t="s">
        <v>35</v>
      </c>
      <c r="D149" s="41" t="s">
        <v>36</v>
      </c>
      <c r="E149" s="6"/>
      <c r="G149" s="41">
        <v>70</v>
      </c>
      <c r="H149" s="3"/>
      <c r="J149" s="41">
        <v>0.9</v>
      </c>
      <c r="K149" s="3"/>
      <c r="M149" s="41">
        <v>0.9</v>
      </c>
      <c r="N149" s="19" t="s">
        <v>17</v>
      </c>
    </row>
    <row r="150" spans="1:14" ht="15.75">
      <c r="A150" s="65">
        <v>110</v>
      </c>
      <c r="B150" s="50" t="s">
        <v>31</v>
      </c>
      <c r="C150" s="67" t="s">
        <v>35</v>
      </c>
      <c r="D150" s="41" t="s">
        <v>36</v>
      </c>
      <c r="E150" s="6"/>
      <c r="G150" s="41">
        <v>90</v>
      </c>
      <c r="H150" s="3"/>
      <c r="J150" s="41">
        <v>0.6</v>
      </c>
      <c r="K150" s="3"/>
      <c r="M150" s="41">
        <v>0.6</v>
      </c>
      <c r="N150" s="19" t="s">
        <v>17</v>
      </c>
    </row>
    <row r="151" spans="1:14" ht="15.75">
      <c r="A151" s="65">
        <v>111</v>
      </c>
      <c r="B151" s="50" t="s">
        <v>32</v>
      </c>
      <c r="C151" s="67" t="s">
        <v>35</v>
      </c>
      <c r="D151" s="41" t="s">
        <v>36</v>
      </c>
      <c r="E151" s="6"/>
      <c r="G151" s="41">
        <v>915</v>
      </c>
      <c r="H151" s="3"/>
      <c r="J151" s="41">
        <v>7.2</v>
      </c>
      <c r="K151" s="3"/>
      <c r="M151" s="41">
        <v>7.2</v>
      </c>
      <c r="N151" s="19" t="s">
        <v>17</v>
      </c>
    </row>
    <row r="152" spans="1:14" ht="15.75">
      <c r="A152" s="65"/>
      <c r="B152" s="50" t="s">
        <v>33</v>
      </c>
      <c r="C152" s="67" t="s">
        <v>35</v>
      </c>
      <c r="D152" s="41" t="s">
        <v>36</v>
      </c>
      <c r="E152" s="6"/>
      <c r="G152" s="41">
        <v>1000</v>
      </c>
      <c r="H152" s="3"/>
      <c r="J152" s="41">
        <v>10</v>
      </c>
      <c r="K152" s="3"/>
      <c r="M152" s="41">
        <v>10</v>
      </c>
      <c r="N152" s="19" t="s">
        <v>17</v>
      </c>
    </row>
    <row r="153" spans="1:14" ht="15.75">
      <c r="A153" s="64">
        <v>112</v>
      </c>
      <c r="B153" s="5" t="s">
        <v>184</v>
      </c>
      <c r="C153" s="7" t="s">
        <v>185</v>
      </c>
      <c r="D153" s="13" t="s">
        <v>36</v>
      </c>
      <c r="E153" s="125">
        <v>10756</v>
      </c>
      <c r="F153" s="128">
        <v>4996</v>
      </c>
      <c r="G153" s="41"/>
      <c r="H153" s="131">
        <v>275</v>
      </c>
      <c r="J153" s="41"/>
      <c r="K153" s="131">
        <v>130</v>
      </c>
      <c r="M153" s="41"/>
      <c r="N153" s="19" t="s">
        <v>17</v>
      </c>
    </row>
    <row r="154" spans="1:14" ht="15.75">
      <c r="A154" s="64">
        <v>113</v>
      </c>
      <c r="B154" s="5" t="s">
        <v>186</v>
      </c>
      <c r="C154" s="7" t="s">
        <v>185</v>
      </c>
      <c r="D154" s="13" t="s">
        <v>36</v>
      </c>
      <c r="E154" s="126"/>
      <c r="F154" s="129"/>
      <c r="G154" s="41"/>
      <c r="H154" s="132"/>
      <c r="J154" s="41"/>
      <c r="K154" s="132"/>
      <c r="M154" s="41"/>
      <c r="N154" s="19" t="s">
        <v>17</v>
      </c>
    </row>
    <row r="155" spans="1:14" ht="15.75">
      <c r="A155" s="64">
        <v>114</v>
      </c>
      <c r="B155" s="5" t="s">
        <v>187</v>
      </c>
      <c r="C155" s="7" t="s">
        <v>185</v>
      </c>
      <c r="D155" s="13" t="s">
        <v>36</v>
      </c>
      <c r="E155" s="126"/>
      <c r="F155" s="129"/>
      <c r="G155" s="41"/>
      <c r="H155" s="132"/>
      <c r="J155" s="41"/>
      <c r="K155" s="132"/>
      <c r="M155" s="41"/>
      <c r="N155" s="19" t="s">
        <v>17</v>
      </c>
    </row>
    <row r="156" spans="1:14" ht="15.75">
      <c r="A156" s="64">
        <v>115</v>
      </c>
      <c r="B156" s="5" t="s">
        <v>188</v>
      </c>
      <c r="C156" s="7" t="s">
        <v>185</v>
      </c>
      <c r="D156" s="13" t="s">
        <v>36</v>
      </c>
      <c r="E156" s="126"/>
      <c r="F156" s="129"/>
      <c r="G156" s="41"/>
      <c r="H156" s="132"/>
      <c r="J156" s="41"/>
      <c r="K156" s="132"/>
      <c r="M156" s="41"/>
      <c r="N156" s="19" t="s">
        <v>17</v>
      </c>
    </row>
    <row r="157" spans="1:14" ht="15.75">
      <c r="A157" s="64">
        <v>116</v>
      </c>
      <c r="B157" s="5" t="s">
        <v>189</v>
      </c>
      <c r="C157" s="7" t="s">
        <v>185</v>
      </c>
      <c r="D157" s="13" t="s">
        <v>36</v>
      </c>
      <c r="E157" s="126"/>
      <c r="F157" s="129"/>
      <c r="G157" s="41"/>
      <c r="H157" s="132"/>
      <c r="J157" s="41"/>
      <c r="K157" s="132"/>
      <c r="M157" s="41"/>
      <c r="N157" s="19" t="s">
        <v>17</v>
      </c>
    </row>
    <row r="158" spans="1:14" ht="15.75">
      <c r="A158" s="64">
        <v>117</v>
      </c>
      <c r="B158" s="5" t="s">
        <v>190</v>
      </c>
      <c r="C158" s="7" t="s">
        <v>185</v>
      </c>
      <c r="D158" s="13" t="s">
        <v>36</v>
      </c>
      <c r="E158" s="126"/>
      <c r="F158" s="129"/>
      <c r="G158" s="41"/>
      <c r="H158" s="132"/>
      <c r="J158" s="41"/>
      <c r="K158" s="132"/>
      <c r="M158" s="41"/>
      <c r="N158" s="19" t="s">
        <v>17</v>
      </c>
    </row>
    <row r="159" spans="1:14" ht="15.75">
      <c r="A159" s="64">
        <v>118</v>
      </c>
      <c r="B159" s="5" t="s">
        <v>191</v>
      </c>
      <c r="C159" s="7" t="s">
        <v>185</v>
      </c>
      <c r="D159" s="13" t="s">
        <v>36</v>
      </c>
      <c r="E159" s="126"/>
      <c r="F159" s="129"/>
      <c r="G159" s="41"/>
      <c r="H159" s="132"/>
      <c r="J159" s="41"/>
      <c r="K159" s="132"/>
      <c r="M159" s="41"/>
      <c r="N159" s="19" t="s">
        <v>17</v>
      </c>
    </row>
    <row r="160" spans="1:14" ht="15.75">
      <c r="A160" s="64">
        <v>119</v>
      </c>
      <c r="B160" s="5" t="s">
        <v>192</v>
      </c>
      <c r="C160" s="7" t="s">
        <v>185</v>
      </c>
      <c r="D160" s="13" t="s">
        <v>36</v>
      </c>
      <c r="E160" s="127"/>
      <c r="F160" s="130"/>
      <c r="G160" s="41"/>
      <c r="H160" s="133"/>
      <c r="J160" s="41"/>
      <c r="K160" s="133"/>
      <c r="M160" s="41"/>
      <c r="N160" s="19" t="s">
        <v>17</v>
      </c>
    </row>
    <row r="161" spans="1:14" ht="15.75">
      <c r="A161" s="65">
        <v>120</v>
      </c>
      <c r="B161" s="50" t="s">
        <v>304</v>
      </c>
      <c r="C161" s="67" t="s">
        <v>185</v>
      </c>
      <c r="D161" s="41" t="s">
        <v>36</v>
      </c>
      <c r="E161" s="58"/>
      <c r="F161" s="59"/>
      <c r="G161" s="41" t="s">
        <v>375</v>
      </c>
      <c r="H161" s="3"/>
      <c r="J161" s="41" t="s">
        <v>375</v>
      </c>
      <c r="K161" s="3"/>
      <c r="M161" s="41" t="s">
        <v>375</v>
      </c>
      <c r="N161" s="19"/>
    </row>
    <row r="162" spans="1:14" ht="15.75">
      <c r="A162" s="65"/>
      <c r="B162" s="50" t="s">
        <v>193</v>
      </c>
      <c r="C162" s="67" t="s">
        <v>185</v>
      </c>
      <c r="D162" s="41" t="s">
        <v>36</v>
      </c>
      <c r="E162" s="6"/>
      <c r="G162" s="41" t="s">
        <v>375</v>
      </c>
      <c r="H162" s="3"/>
      <c r="J162" s="41" t="s">
        <v>375</v>
      </c>
      <c r="K162" s="3"/>
      <c r="M162" s="41" t="s">
        <v>375</v>
      </c>
      <c r="N162" s="19"/>
    </row>
    <row r="163" spans="1:14" ht="15.75">
      <c r="A163" s="65"/>
      <c r="B163" s="50" t="s">
        <v>194</v>
      </c>
      <c r="C163" s="67" t="s">
        <v>185</v>
      </c>
      <c r="D163" s="41" t="s">
        <v>36</v>
      </c>
      <c r="E163" s="6"/>
      <c r="G163" s="41" t="s">
        <v>375</v>
      </c>
      <c r="H163" s="3"/>
      <c r="J163" s="41" t="s">
        <v>375</v>
      </c>
      <c r="K163" s="3"/>
      <c r="M163" s="41" t="s">
        <v>375</v>
      </c>
      <c r="N163" s="19"/>
    </row>
    <row r="164" spans="1:14" ht="15.75">
      <c r="A164" s="65"/>
      <c r="B164" s="50" t="s">
        <v>305</v>
      </c>
      <c r="C164" s="67" t="s">
        <v>185</v>
      </c>
      <c r="D164" s="41" t="s">
        <v>36</v>
      </c>
      <c r="E164" s="6"/>
      <c r="G164" s="41">
        <v>200</v>
      </c>
      <c r="H164" s="3"/>
      <c r="J164" s="41">
        <v>4</v>
      </c>
      <c r="K164" s="3"/>
      <c r="M164" s="41" t="s">
        <v>375</v>
      </c>
      <c r="N164" s="19"/>
    </row>
    <row r="165" spans="1:14" ht="15.75">
      <c r="A165" s="65">
        <v>121</v>
      </c>
      <c r="B165" s="50" t="s">
        <v>195</v>
      </c>
      <c r="C165" s="67" t="s">
        <v>185</v>
      </c>
      <c r="D165" s="41" t="s">
        <v>36</v>
      </c>
      <c r="E165" s="6"/>
      <c r="G165" s="41">
        <v>1200</v>
      </c>
      <c r="H165" s="3"/>
      <c r="J165" s="41">
        <v>20</v>
      </c>
      <c r="K165" s="3"/>
      <c r="M165" s="41" t="s">
        <v>375</v>
      </c>
      <c r="N165" s="19"/>
    </row>
    <row r="166" spans="1:14" ht="15.75">
      <c r="A166" s="65">
        <v>122</v>
      </c>
      <c r="B166" s="50" t="s">
        <v>186</v>
      </c>
      <c r="C166" s="67" t="s">
        <v>185</v>
      </c>
      <c r="D166" s="41" t="s">
        <v>36</v>
      </c>
      <c r="E166" s="6"/>
      <c r="G166" s="41">
        <v>1150</v>
      </c>
      <c r="H166" s="3"/>
      <c r="J166" s="41" t="s">
        <v>375</v>
      </c>
      <c r="K166" s="3"/>
      <c r="M166" s="41" t="s">
        <v>375</v>
      </c>
      <c r="N166" s="19"/>
    </row>
    <row r="167" spans="1:14" ht="15.75">
      <c r="A167" s="65">
        <v>123</v>
      </c>
      <c r="B167" s="50" t="s">
        <v>191</v>
      </c>
      <c r="C167" s="67" t="s">
        <v>185</v>
      </c>
      <c r="D167" s="41" t="s">
        <v>36</v>
      </c>
      <c r="E167" s="6"/>
      <c r="G167" s="41" t="s">
        <v>375</v>
      </c>
      <c r="H167" s="3"/>
      <c r="J167" s="41" t="s">
        <v>375</v>
      </c>
      <c r="K167" s="3"/>
      <c r="M167" s="41" t="s">
        <v>375</v>
      </c>
      <c r="N167" s="19"/>
    </row>
    <row r="168" spans="1:14" ht="15.75">
      <c r="A168" s="65">
        <v>124</v>
      </c>
      <c r="B168" s="50" t="s">
        <v>190</v>
      </c>
      <c r="C168" s="67" t="s">
        <v>185</v>
      </c>
      <c r="D168" s="41" t="s">
        <v>36</v>
      </c>
      <c r="E168" s="6"/>
      <c r="G168" s="41">
        <v>420</v>
      </c>
      <c r="H168" s="3"/>
      <c r="J168" s="41" t="s">
        <v>375</v>
      </c>
      <c r="K168" s="3"/>
      <c r="M168" s="41" t="s">
        <v>375</v>
      </c>
      <c r="N168" s="19"/>
    </row>
    <row r="169" spans="1:14" ht="15.75">
      <c r="A169" s="65">
        <v>125</v>
      </c>
      <c r="B169" s="50" t="s">
        <v>188</v>
      </c>
      <c r="C169" s="67" t="s">
        <v>185</v>
      </c>
      <c r="D169" s="41" t="s">
        <v>36</v>
      </c>
      <c r="E169" s="6"/>
      <c r="G169" s="41">
        <v>360</v>
      </c>
      <c r="H169" s="3"/>
      <c r="J169" s="41" t="s">
        <v>375</v>
      </c>
      <c r="K169" s="3"/>
      <c r="M169" s="41" t="s">
        <v>375</v>
      </c>
      <c r="N169" s="19"/>
    </row>
    <row r="170" spans="1:14" ht="15.75">
      <c r="A170" s="65">
        <v>126</v>
      </c>
      <c r="B170" s="50" t="s">
        <v>187</v>
      </c>
      <c r="C170" s="67" t="s">
        <v>185</v>
      </c>
      <c r="D170" s="41" t="s">
        <v>36</v>
      </c>
      <c r="E170" s="6"/>
      <c r="G170" s="41" t="s">
        <v>375</v>
      </c>
      <c r="H170" s="3"/>
      <c r="J170" s="41" t="s">
        <v>375</v>
      </c>
      <c r="K170" s="3"/>
      <c r="M170" s="41" t="s">
        <v>375</v>
      </c>
      <c r="N170" s="19"/>
    </row>
    <row r="171" spans="1:14" ht="15.75">
      <c r="A171" s="65">
        <v>127</v>
      </c>
      <c r="B171" s="50" t="s">
        <v>196</v>
      </c>
      <c r="C171" s="67" t="s">
        <v>185</v>
      </c>
      <c r="D171" s="41" t="s">
        <v>36</v>
      </c>
      <c r="E171" s="6"/>
      <c r="G171" s="41">
        <v>1960</v>
      </c>
      <c r="H171" s="3"/>
      <c r="J171" s="41">
        <v>20</v>
      </c>
      <c r="K171" s="3"/>
      <c r="M171" s="41" t="s">
        <v>375</v>
      </c>
      <c r="N171" s="19"/>
    </row>
    <row r="172" spans="1:14" ht="15.75">
      <c r="A172" s="50"/>
      <c r="B172" s="50"/>
      <c r="C172" s="67"/>
      <c r="D172" s="41"/>
      <c r="E172" s="6"/>
      <c r="G172" s="41"/>
      <c r="H172" s="3"/>
      <c r="J172" s="41"/>
      <c r="K172" s="3"/>
      <c r="M172" s="41"/>
      <c r="N172" s="19"/>
    </row>
    <row r="173" spans="1:14" ht="15.75">
      <c r="A173" s="65">
        <v>128</v>
      </c>
      <c r="B173" s="50" t="s">
        <v>197</v>
      </c>
      <c r="C173" s="67" t="s">
        <v>198</v>
      </c>
      <c r="D173" s="41" t="s">
        <v>25</v>
      </c>
      <c r="E173" s="6"/>
      <c r="G173" s="41">
        <v>3200</v>
      </c>
      <c r="H173" s="3"/>
      <c r="J173" s="41" t="s">
        <v>375</v>
      </c>
      <c r="K173" s="3"/>
      <c r="M173" s="41" t="s">
        <v>375</v>
      </c>
      <c r="N173" s="19"/>
    </row>
    <row r="174" spans="1:14" ht="15.75">
      <c r="A174" s="65">
        <v>129</v>
      </c>
      <c r="B174" s="50" t="s">
        <v>199</v>
      </c>
      <c r="C174" s="67" t="s">
        <v>200</v>
      </c>
      <c r="D174" s="41"/>
      <c r="E174" s="6"/>
      <c r="G174" s="41">
        <v>700</v>
      </c>
      <c r="H174" s="3"/>
      <c r="J174" s="41">
        <v>8</v>
      </c>
      <c r="K174" s="3"/>
      <c r="M174" s="41" t="s">
        <v>375</v>
      </c>
      <c r="N174" s="19"/>
    </row>
    <row r="175" spans="1:14" ht="15.75">
      <c r="A175" s="65">
        <v>130</v>
      </c>
      <c r="B175" s="50" t="s">
        <v>352</v>
      </c>
      <c r="C175" s="67" t="s">
        <v>200</v>
      </c>
      <c r="D175" s="41"/>
      <c r="E175" s="6"/>
      <c r="G175" s="41">
        <v>100</v>
      </c>
      <c r="H175" s="3"/>
      <c r="J175" s="41">
        <v>0.7</v>
      </c>
      <c r="K175" s="3"/>
      <c r="M175" s="41" t="s">
        <v>375</v>
      </c>
      <c r="N175" s="19"/>
    </row>
    <row r="176" spans="1:14" ht="15.75">
      <c r="A176" s="65">
        <v>131</v>
      </c>
      <c r="B176" s="50" t="s">
        <v>201</v>
      </c>
      <c r="C176" s="67" t="s">
        <v>202</v>
      </c>
      <c r="D176" s="41" t="s">
        <v>36</v>
      </c>
      <c r="E176" s="6"/>
      <c r="G176" s="41">
        <v>1300</v>
      </c>
      <c r="H176" s="3"/>
      <c r="J176" s="41">
        <v>27</v>
      </c>
      <c r="K176" s="3"/>
      <c r="M176" s="41" t="s">
        <v>375</v>
      </c>
      <c r="N176" s="19"/>
    </row>
    <row r="177" spans="1:14" ht="15.75">
      <c r="A177" s="65">
        <v>132</v>
      </c>
      <c r="B177" s="50" t="s">
        <v>353</v>
      </c>
      <c r="C177" s="67" t="s">
        <v>354</v>
      </c>
      <c r="D177" s="41"/>
      <c r="E177" s="6"/>
      <c r="G177" s="41">
        <v>270</v>
      </c>
      <c r="H177" s="3"/>
      <c r="J177" s="41">
        <v>3.4</v>
      </c>
      <c r="K177" s="3"/>
      <c r="M177" s="41" t="s">
        <v>375</v>
      </c>
      <c r="N177" s="19"/>
    </row>
    <row r="178" spans="1:14" ht="15.75">
      <c r="A178" s="65">
        <v>133</v>
      </c>
      <c r="B178" s="50" t="s">
        <v>203</v>
      </c>
      <c r="C178" s="67" t="s">
        <v>204</v>
      </c>
      <c r="D178" s="41" t="s">
        <v>36</v>
      </c>
      <c r="E178" s="6"/>
      <c r="G178" s="41">
        <v>324</v>
      </c>
      <c r="H178" s="3"/>
      <c r="J178" s="41">
        <v>3.2</v>
      </c>
      <c r="K178" s="3"/>
      <c r="M178" s="41" t="s">
        <v>375</v>
      </c>
      <c r="N178" s="19"/>
    </row>
    <row r="179" spans="1:14" ht="15.75">
      <c r="A179" s="65">
        <v>134</v>
      </c>
      <c r="B179" s="50" t="s">
        <v>205</v>
      </c>
      <c r="C179" s="67" t="s">
        <v>204</v>
      </c>
      <c r="D179" s="41" t="s">
        <v>36</v>
      </c>
      <c r="E179" s="6"/>
      <c r="G179" s="41">
        <v>522</v>
      </c>
      <c r="H179" s="3"/>
      <c r="J179" s="41" t="s">
        <v>375</v>
      </c>
      <c r="K179" s="3"/>
      <c r="M179" s="41" t="s">
        <v>375</v>
      </c>
      <c r="N179" s="19"/>
    </row>
    <row r="180" spans="1:14" ht="15.75">
      <c r="A180" s="65">
        <v>135</v>
      </c>
      <c r="B180" s="50" t="s">
        <v>206</v>
      </c>
      <c r="C180" s="67" t="s">
        <v>204</v>
      </c>
      <c r="D180" s="41" t="s">
        <v>36</v>
      </c>
      <c r="E180" s="6"/>
      <c r="G180" s="41">
        <v>160</v>
      </c>
      <c r="H180" s="3"/>
      <c r="J180" s="41" t="s">
        <v>375</v>
      </c>
      <c r="K180" s="3"/>
      <c r="M180" s="41" t="s">
        <v>375</v>
      </c>
      <c r="N180" s="19"/>
    </row>
    <row r="181" spans="1:14" ht="16.5" thickBot="1">
      <c r="A181" s="63"/>
      <c r="B181" s="14"/>
      <c r="C181" s="29"/>
      <c r="D181" s="16"/>
      <c r="E181" s="54"/>
      <c r="F181" s="55"/>
      <c r="G181" s="42"/>
      <c r="H181" s="17"/>
      <c r="I181" s="15"/>
      <c r="J181" s="42"/>
      <c r="K181" s="17"/>
      <c r="L181" s="15"/>
      <c r="M181" s="42"/>
      <c r="N181" s="20"/>
    </row>
    <row r="182" spans="1:14" ht="15.75">
      <c r="A182" s="62"/>
      <c r="B182" s="48" t="s">
        <v>207</v>
      </c>
      <c r="C182" s="36"/>
      <c r="D182" s="37"/>
      <c r="E182" s="38">
        <f>SUM(E183)</f>
        <v>2320</v>
      </c>
      <c r="F182" s="38"/>
      <c r="G182" s="38"/>
      <c r="H182" s="38">
        <f>SUM(H183)</f>
        <v>24</v>
      </c>
      <c r="I182" s="38"/>
      <c r="J182" s="38"/>
      <c r="K182" s="38">
        <f>SUM(K183)</f>
        <v>12</v>
      </c>
      <c r="L182" s="38"/>
      <c r="M182" s="38"/>
      <c r="N182" s="38"/>
    </row>
    <row r="183" spans="1:14" ht="15.75">
      <c r="A183" s="66">
        <v>136</v>
      </c>
      <c r="B183" s="5" t="s">
        <v>208</v>
      </c>
      <c r="C183" s="7" t="s">
        <v>211</v>
      </c>
      <c r="D183" s="13" t="s">
        <v>36</v>
      </c>
      <c r="E183" s="6">
        <v>2320</v>
      </c>
      <c r="G183" s="41">
        <v>500</v>
      </c>
      <c r="H183" s="3">
        <v>24</v>
      </c>
      <c r="J183" s="41"/>
      <c r="K183" s="3">
        <v>12</v>
      </c>
      <c r="M183" s="41"/>
      <c r="N183" s="19" t="s">
        <v>17</v>
      </c>
    </row>
    <row r="184" spans="2:14" ht="16.5" thickBot="1">
      <c r="B184" s="14"/>
      <c r="C184" s="29"/>
      <c r="D184" s="16"/>
      <c r="E184" s="54"/>
      <c r="F184" s="55"/>
      <c r="G184" s="42"/>
      <c r="H184" s="17"/>
      <c r="I184" s="15"/>
      <c r="J184" s="42"/>
      <c r="K184" s="17"/>
      <c r="L184" s="15"/>
      <c r="M184" s="42"/>
      <c r="N184" s="20"/>
    </row>
    <row r="185" spans="1:14" ht="15.75">
      <c r="A185" s="63"/>
      <c r="B185" s="48" t="s">
        <v>210</v>
      </c>
      <c r="C185" s="36"/>
      <c r="D185" s="37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5.75">
      <c r="A186" s="65">
        <v>137</v>
      </c>
      <c r="B186" s="50" t="s">
        <v>209</v>
      </c>
      <c r="C186" s="67" t="s">
        <v>350</v>
      </c>
      <c r="D186" s="41" t="s">
        <v>25</v>
      </c>
      <c r="E186" s="6"/>
      <c r="G186" s="41" t="s">
        <v>375</v>
      </c>
      <c r="H186" s="3"/>
      <c r="J186" s="41" t="s">
        <v>375</v>
      </c>
      <c r="K186" s="3"/>
      <c r="M186" s="41" t="s">
        <v>375</v>
      </c>
      <c r="N186" s="19"/>
    </row>
    <row r="187" spans="1:14" ht="16.5" thickBot="1">
      <c r="A187" s="63"/>
      <c r="B187" s="14"/>
      <c r="C187" s="29"/>
      <c r="D187" s="16"/>
      <c r="E187" s="54"/>
      <c r="F187" s="55"/>
      <c r="G187" s="42"/>
      <c r="H187" s="17"/>
      <c r="I187" s="15"/>
      <c r="J187" s="42"/>
      <c r="K187" s="17"/>
      <c r="L187" s="15"/>
      <c r="M187" s="42"/>
      <c r="N187" s="20"/>
    </row>
    <row r="188" spans="1:14" ht="15.75">
      <c r="A188" s="62"/>
      <c r="B188" s="48" t="s">
        <v>218</v>
      </c>
      <c r="C188" s="36"/>
      <c r="D188" s="37"/>
      <c r="E188" s="38">
        <f>SUM(E189:E194)</f>
        <v>5258</v>
      </c>
      <c r="F188" s="38"/>
      <c r="G188" s="38"/>
      <c r="H188" s="38">
        <f>SUM(H189:H194)</f>
        <v>215.6</v>
      </c>
      <c r="I188" s="38"/>
      <c r="J188" s="38"/>
      <c r="K188" s="38">
        <f>SUM(K189:K194)</f>
        <v>59.05</v>
      </c>
      <c r="L188" s="38"/>
      <c r="M188" s="38"/>
      <c r="N188" s="38"/>
    </row>
    <row r="189" spans="1:14" ht="15.75">
      <c r="A189" s="64">
        <v>138</v>
      </c>
      <c r="B189" s="5" t="s">
        <v>386</v>
      </c>
      <c r="C189" s="7" t="s">
        <v>212</v>
      </c>
      <c r="D189" s="13" t="s">
        <v>289</v>
      </c>
      <c r="E189" s="6">
        <v>1500</v>
      </c>
      <c r="G189" s="41"/>
      <c r="H189" s="3">
        <v>55</v>
      </c>
      <c r="J189" s="41"/>
      <c r="K189" s="3">
        <v>12</v>
      </c>
      <c r="M189" s="41"/>
      <c r="N189" s="19" t="s">
        <v>290</v>
      </c>
    </row>
    <row r="190" spans="1:14" ht="15.75">
      <c r="A190" s="64">
        <v>139</v>
      </c>
      <c r="B190" s="5" t="s">
        <v>213</v>
      </c>
      <c r="C190" s="7" t="s">
        <v>212</v>
      </c>
      <c r="D190" s="13" t="s">
        <v>289</v>
      </c>
      <c r="E190" s="6">
        <v>3000</v>
      </c>
      <c r="G190" s="41"/>
      <c r="H190" s="3">
        <v>55</v>
      </c>
      <c r="J190" s="41"/>
      <c r="K190" s="3">
        <v>24</v>
      </c>
      <c r="M190" s="41"/>
      <c r="N190" s="19" t="s">
        <v>290</v>
      </c>
    </row>
    <row r="191" spans="1:14" ht="15.75">
      <c r="A191" s="64">
        <v>140</v>
      </c>
      <c r="B191" s="5" t="s">
        <v>214</v>
      </c>
      <c r="C191" s="7" t="s">
        <v>215</v>
      </c>
      <c r="D191" s="13" t="s">
        <v>115</v>
      </c>
      <c r="E191" s="6">
        <v>78</v>
      </c>
      <c r="G191" s="41"/>
      <c r="H191" s="3">
        <f>1.3*24</f>
        <v>31.200000000000003</v>
      </c>
      <c r="J191" s="41"/>
      <c r="K191" s="3">
        <v>0.25</v>
      </c>
      <c r="M191" s="41"/>
      <c r="N191" s="19" t="s">
        <v>290</v>
      </c>
    </row>
    <row r="192" spans="1:14" ht="15.75">
      <c r="A192" s="64">
        <v>141</v>
      </c>
      <c r="B192" s="5" t="s">
        <v>385</v>
      </c>
      <c r="C192" s="7" t="s">
        <v>216</v>
      </c>
      <c r="D192" s="13" t="s">
        <v>36</v>
      </c>
      <c r="E192" s="6">
        <v>500</v>
      </c>
      <c r="G192" s="41"/>
      <c r="H192" s="3">
        <f>1.5*24</f>
        <v>36</v>
      </c>
      <c r="J192" s="41"/>
      <c r="K192" s="3">
        <v>3.6</v>
      </c>
      <c r="M192" s="41"/>
      <c r="N192" s="76" t="s">
        <v>290</v>
      </c>
    </row>
    <row r="193" spans="1:14" ht="15.75">
      <c r="A193" s="65">
        <v>142</v>
      </c>
      <c r="B193" s="50" t="s">
        <v>388</v>
      </c>
      <c r="C193" s="67" t="s">
        <v>216</v>
      </c>
      <c r="D193" s="41" t="s">
        <v>36</v>
      </c>
      <c r="E193" s="6"/>
      <c r="G193" s="41">
        <v>4100</v>
      </c>
      <c r="H193" s="3"/>
      <c r="J193" s="41">
        <v>57</v>
      </c>
      <c r="K193" s="3"/>
      <c r="M193" s="41">
        <v>42</v>
      </c>
      <c r="N193" s="76" t="s">
        <v>26</v>
      </c>
    </row>
    <row r="194" spans="1:14" ht="15.75">
      <c r="A194" s="64">
        <v>143</v>
      </c>
      <c r="B194" s="5" t="s">
        <v>351</v>
      </c>
      <c r="C194" s="7" t="s">
        <v>217</v>
      </c>
      <c r="D194" s="13" t="s">
        <v>62</v>
      </c>
      <c r="E194" s="6">
        <v>180</v>
      </c>
      <c r="G194" s="41"/>
      <c r="H194" s="3">
        <f>1.6*24</f>
        <v>38.400000000000006</v>
      </c>
      <c r="J194" s="41"/>
      <c r="K194" s="3">
        <v>19.2</v>
      </c>
      <c r="M194" s="41"/>
      <c r="N194" s="19" t="s">
        <v>26</v>
      </c>
    </row>
    <row r="195" spans="1:14" ht="16.5" thickBot="1">
      <c r="A195" s="63"/>
      <c r="B195" s="14" t="s">
        <v>387</v>
      </c>
      <c r="C195" s="29"/>
      <c r="D195" s="16"/>
      <c r="E195" s="54"/>
      <c r="F195" s="55"/>
      <c r="G195" s="42"/>
      <c r="H195" s="17"/>
      <c r="I195" s="15"/>
      <c r="J195" s="42"/>
      <c r="K195" s="17"/>
      <c r="L195" s="15"/>
      <c r="M195" s="42"/>
      <c r="N195" s="20"/>
    </row>
    <row r="196" spans="1:24" s="74" customFormat="1" ht="16.5" thickBot="1">
      <c r="A196" s="70"/>
      <c r="B196" s="69" t="s">
        <v>389</v>
      </c>
      <c r="C196" s="86"/>
      <c r="D196" s="87"/>
      <c r="E196" s="88"/>
      <c r="F196" s="70"/>
      <c r="G196" s="79"/>
      <c r="H196" s="89"/>
      <c r="I196" s="89"/>
      <c r="J196" s="79"/>
      <c r="K196" s="89"/>
      <c r="L196" s="89"/>
      <c r="M196" s="79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</row>
    <row r="197" spans="1:14" ht="15.75">
      <c r="A197" s="62"/>
      <c r="B197" s="48" t="s">
        <v>74</v>
      </c>
      <c r="C197" s="36"/>
      <c r="D197" s="37"/>
      <c r="E197" s="38">
        <f>SUM(E198:E206)</f>
        <v>1772</v>
      </c>
      <c r="F197" s="38">
        <f aca="true" t="shared" si="1" ref="F197:L197">SUM(F198:F206)</f>
        <v>280</v>
      </c>
      <c r="G197" s="38"/>
      <c r="H197" s="38">
        <f t="shared" si="1"/>
        <v>33.99</v>
      </c>
      <c r="I197" s="38">
        <f t="shared" si="1"/>
        <v>5.28</v>
      </c>
      <c r="J197" s="38"/>
      <c r="K197" s="38">
        <f t="shared" si="1"/>
        <v>19.339999999999996</v>
      </c>
      <c r="L197" s="38">
        <f t="shared" si="1"/>
        <v>3.08</v>
      </c>
      <c r="M197" s="38"/>
      <c r="N197" s="38"/>
    </row>
    <row r="198" spans="1:14" ht="15.75">
      <c r="A198" s="66">
        <v>144</v>
      </c>
      <c r="B198" s="5" t="s">
        <v>63</v>
      </c>
      <c r="C198" s="7" t="s">
        <v>64</v>
      </c>
      <c r="D198" s="13" t="s">
        <v>62</v>
      </c>
      <c r="E198" s="75">
        <v>362</v>
      </c>
      <c r="F198" s="81">
        <v>50</v>
      </c>
      <c r="G198" s="78">
        <v>438</v>
      </c>
      <c r="H198" s="77">
        <v>18.14</v>
      </c>
      <c r="I198" s="84">
        <v>2.5</v>
      </c>
      <c r="J198" s="85">
        <v>0</v>
      </c>
      <c r="K198" s="77">
        <v>8.44</v>
      </c>
      <c r="L198" s="84">
        <v>1.16</v>
      </c>
      <c r="M198" s="85">
        <v>0</v>
      </c>
      <c r="N198" s="76" t="s">
        <v>17</v>
      </c>
    </row>
    <row r="199" spans="1:14" ht="15.75">
      <c r="A199" s="66">
        <v>145</v>
      </c>
      <c r="B199" s="5" t="s">
        <v>65</v>
      </c>
      <c r="C199" s="7" t="s">
        <v>64</v>
      </c>
      <c r="D199" s="13" t="s">
        <v>36</v>
      </c>
      <c r="E199" s="75">
        <v>575</v>
      </c>
      <c r="F199" s="71"/>
      <c r="G199" s="78">
        <v>625</v>
      </c>
      <c r="H199" s="77">
        <v>4.8</v>
      </c>
      <c r="I199" s="84"/>
      <c r="J199" s="85">
        <v>9.6</v>
      </c>
      <c r="K199" s="77">
        <v>3.6</v>
      </c>
      <c r="L199" s="84"/>
      <c r="M199" s="85">
        <v>6</v>
      </c>
      <c r="N199" s="76" t="s">
        <v>17</v>
      </c>
    </row>
    <row r="200" spans="1:14" ht="15.75">
      <c r="A200" s="64">
        <v>146</v>
      </c>
      <c r="B200" s="5" t="s">
        <v>66</v>
      </c>
      <c r="C200" s="7" t="s">
        <v>64</v>
      </c>
      <c r="D200" s="13" t="s">
        <v>36</v>
      </c>
      <c r="E200" s="75">
        <v>90</v>
      </c>
      <c r="F200" s="71"/>
      <c r="G200" s="78"/>
      <c r="H200" s="77">
        <v>1</v>
      </c>
      <c r="I200" s="84"/>
      <c r="J200" s="85"/>
      <c r="K200" s="77">
        <v>1</v>
      </c>
      <c r="L200" s="84"/>
      <c r="M200" s="85"/>
      <c r="N200" s="76" t="s">
        <v>17</v>
      </c>
    </row>
    <row r="201" spans="1:14" ht="15.75">
      <c r="A201" s="66">
        <v>147</v>
      </c>
      <c r="B201" s="5" t="s">
        <v>67</v>
      </c>
      <c r="C201" s="7" t="s">
        <v>64</v>
      </c>
      <c r="D201" s="13" t="s">
        <v>36</v>
      </c>
      <c r="E201" s="75">
        <v>65</v>
      </c>
      <c r="F201" s="71"/>
      <c r="G201" s="78">
        <v>35</v>
      </c>
      <c r="H201" s="77">
        <v>0.93</v>
      </c>
      <c r="I201" s="84"/>
      <c r="J201" s="85">
        <v>0.41</v>
      </c>
      <c r="K201" s="77">
        <v>1.1</v>
      </c>
      <c r="L201" s="84"/>
      <c r="M201" s="85">
        <v>0.28</v>
      </c>
      <c r="N201" s="76" t="s">
        <v>17</v>
      </c>
    </row>
    <row r="202" spans="1:14" ht="15.75">
      <c r="A202" s="66">
        <v>148</v>
      </c>
      <c r="B202" s="5" t="s">
        <v>68</v>
      </c>
      <c r="C202" s="7" t="s">
        <v>64</v>
      </c>
      <c r="D202" s="13" t="s">
        <v>36</v>
      </c>
      <c r="E202" s="75">
        <v>350</v>
      </c>
      <c r="F202" s="71"/>
      <c r="G202" s="78">
        <v>150</v>
      </c>
      <c r="H202" s="77">
        <v>5.76</v>
      </c>
      <c r="I202" s="84"/>
      <c r="J202" s="85">
        <v>0</v>
      </c>
      <c r="K202" s="77">
        <v>2.8</v>
      </c>
      <c r="L202" s="84"/>
      <c r="M202" s="85">
        <v>0</v>
      </c>
      <c r="N202" s="76" t="s">
        <v>17</v>
      </c>
    </row>
    <row r="203" spans="1:14" ht="15.75">
      <c r="A203" s="66">
        <v>149</v>
      </c>
      <c r="B203" s="5" t="s">
        <v>69</v>
      </c>
      <c r="C203" s="7" t="s">
        <v>64</v>
      </c>
      <c r="D203" s="13" t="s">
        <v>36</v>
      </c>
      <c r="E203" s="75">
        <v>330</v>
      </c>
      <c r="F203" s="71"/>
      <c r="G203" s="78"/>
      <c r="H203" s="77">
        <v>3.36</v>
      </c>
      <c r="I203" s="84"/>
      <c r="J203" s="85"/>
      <c r="K203" s="77">
        <v>2.4</v>
      </c>
      <c r="L203" s="84"/>
      <c r="M203" s="85"/>
      <c r="N203" s="76" t="s">
        <v>17</v>
      </c>
    </row>
    <row r="204" spans="1:14" ht="15.75">
      <c r="A204" s="64">
        <v>150</v>
      </c>
      <c r="B204" s="5" t="s">
        <v>70</v>
      </c>
      <c r="C204" s="7" t="s">
        <v>64</v>
      </c>
      <c r="D204" s="13" t="s">
        <v>36</v>
      </c>
      <c r="E204" s="75"/>
      <c r="F204" s="81">
        <v>200</v>
      </c>
      <c r="G204" s="78"/>
      <c r="H204" s="77"/>
      <c r="I204" s="84">
        <v>2.4</v>
      </c>
      <c r="J204" s="85"/>
      <c r="K204" s="77"/>
      <c r="L204" s="84">
        <v>1.68</v>
      </c>
      <c r="M204" s="85"/>
      <c r="N204" s="76" t="s">
        <v>17</v>
      </c>
    </row>
    <row r="205" spans="1:14" ht="15.75">
      <c r="A205" s="64">
        <v>151</v>
      </c>
      <c r="B205" s="5" t="s">
        <v>71</v>
      </c>
      <c r="C205" s="7" t="s">
        <v>64</v>
      </c>
      <c r="D205" s="13" t="s">
        <v>36</v>
      </c>
      <c r="E205" s="75"/>
      <c r="F205" s="81">
        <v>30</v>
      </c>
      <c r="G205" s="78"/>
      <c r="H205" s="77"/>
      <c r="I205" s="84">
        <v>0.38</v>
      </c>
      <c r="J205" s="85"/>
      <c r="K205" s="77"/>
      <c r="L205" s="84">
        <v>0.24</v>
      </c>
      <c r="M205" s="85"/>
      <c r="N205" s="76" t="s">
        <v>17</v>
      </c>
    </row>
    <row r="206" spans="1:14" ht="15.75">
      <c r="A206" s="65">
        <v>152</v>
      </c>
      <c r="B206" s="50" t="s">
        <v>72</v>
      </c>
      <c r="C206" s="67" t="s">
        <v>64</v>
      </c>
      <c r="D206" s="41" t="s">
        <v>62</v>
      </c>
      <c r="E206" s="75"/>
      <c r="F206" s="71"/>
      <c r="G206" s="78">
        <v>250</v>
      </c>
      <c r="H206" s="77"/>
      <c r="I206" s="84"/>
      <c r="J206" s="85">
        <v>9.6</v>
      </c>
      <c r="K206" s="77"/>
      <c r="L206" s="84"/>
      <c r="M206" s="85">
        <v>2.4</v>
      </c>
      <c r="N206" s="76" t="s">
        <v>17</v>
      </c>
    </row>
    <row r="207" spans="1:14" ht="16.5" thickBot="1">
      <c r="A207" s="63"/>
      <c r="B207" s="14"/>
      <c r="C207" s="15"/>
      <c r="D207" s="16"/>
      <c r="E207" s="54"/>
      <c r="F207" s="55"/>
      <c r="G207" s="42"/>
      <c r="H207" s="17"/>
      <c r="I207" s="15"/>
      <c r="J207" s="42"/>
      <c r="K207" s="17"/>
      <c r="L207" s="15"/>
      <c r="M207" s="42"/>
      <c r="N207" s="20"/>
    </row>
    <row r="208" spans="1:14" ht="15.75">
      <c r="A208" s="62"/>
      <c r="B208" s="48" t="s">
        <v>12</v>
      </c>
      <c r="C208" s="36"/>
      <c r="D208" s="37"/>
      <c r="E208" s="38">
        <f>SUM(E209:E210)</f>
        <v>171</v>
      </c>
      <c r="F208" s="38"/>
      <c r="G208" s="38"/>
      <c r="H208" s="38">
        <f>SUM(H209:H210)</f>
        <v>7.2</v>
      </c>
      <c r="I208" s="38"/>
      <c r="J208" s="38"/>
      <c r="K208" s="38">
        <f>SUM(K209:K210)</f>
        <v>2</v>
      </c>
      <c r="L208" s="38"/>
      <c r="M208" s="38"/>
      <c r="N208" s="38"/>
    </row>
    <row r="209" spans="1:14" ht="15.75">
      <c r="A209" s="66">
        <v>153</v>
      </c>
      <c r="B209" s="5" t="s">
        <v>13</v>
      </c>
      <c r="C209" s="7" t="s">
        <v>11</v>
      </c>
      <c r="D209" s="13" t="s">
        <v>15</v>
      </c>
      <c r="E209" s="6">
        <v>133</v>
      </c>
      <c r="G209" s="41">
        <v>60</v>
      </c>
      <c r="H209" s="3">
        <v>7.2</v>
      </c>
      <c r="J209" s="41"/>
      <c r="K209" s="3">
        <v>2</v>
      </c>
      <c r="M209" s="41"/>
      <c r="N209" s="19" t="s">
        <v>17</v>
      </c>
    </row>
    <row r="210" spans="2:14" ht="15.75">
      <c r="B210" s="5" t="s">
        <v>10</v>
      </c>
      <c r="C210" s="7" t="s">
        <v>14</v>
      </c>
      <c r="D210" s="13" t="str">
        <f>D209</f>
        <v>Salt Cavern</v>
      </c>
      <c r="E210" s="6">
        <v>38</v>
      </c>
      <c r="G210" s="41">
        <v>60</v>
      </c>
      <c r="H210" s="3"/>
      <c r="J210" s="41"/>
      <c r="K210" s="3"/>
      <c r="M210" s="41"/>
      <c r="N210" s="19" t="str">
        <f>N209</f>
        <v>regulated</v>
      </c>
    </row>
    <row r="211" spans="1:14" ht="16.5" thickBot="1">
      <c r="A211" s="63"/>
      <c r="B211" s="14"/>
      <c r="C211" s="15"/>
      <c r="D211" s="16"/>
      <c r="E211" s="54"/>
      <c r="F211" s="55"/>
      <c r="G211" s="42"/>
      <c r="H211" s="17"/>
      <c r="I211" s="15"/>
      <c r="J211" s="42"/>
      <c r="K211" s="17"/>
      <c r="L211" s="15"/>
      <c r="M211" s="42"/>
      <c r="N211" s="20"/>
    </row>
    <row r="212" spans="1:14" ht="15.75">
      <c r="A212" s="62"/>
      <c r="B212" s="48" t="s">
        <v>230</v>
      </c>
      <c r="C212" s="36"/>
      <c r="D212" s="37"/>
      <c r="E212" s="38">
        <f>SUM(E213:E221)</f>
        <v>2684</v>
      </c>
      <c r="F212" s="38"/>
      <c r="G212" s="38"/>
      <c r="H212" s="38">
        <f>SUM(H213:H221)</f>
        <v>2.27</v>
      </c>
      <c r="I212" s="38"/>
      <c r="J212" s="38"/>
      <c r="K212" s="38">
        <f>SUM(K213:K221)</f>
        <v>2.27</v>
      </c>
      <c r="L212" s="38"/>
      <c r="M212" s="38"/>
      <c r="N212" s="38"/>
    </row>
    <row r="213" spans="1:14" ht="15.75">
      <c r="A213" s="66">
        <v>154</v>
      </c>
      <c r="B213" s="5" t="s">
        <v>219</v>
      </c>
      <c r="C213" s="7" t="s">
        <v>220</v>
      </c>
      <c r="D213" s="13" t="s">
        <v>36</v>
      </c>
      <c r="E213" s="6">
        <v>300</v>
      </c>
      <c r="G213" s="41">
        <v>300</v>
      </c>
      <c r="H213" s="3">
        <v>2</v>
      </c>
      <c r="J213" s="41">
        <v>4</v>
      </c>
      <c r="K213" s="3">
        <v>2</v>
      </c>
      <c r="M213" s="41">
        <v>4</v>
      </c>
      <c r="N213" s="19" t="s">
        <v>17</v>
      </c>
    </row>
    <row r="214" spans="1:14" ht="15.75">
      <c r="A214" s="66">
        <v>155</v>
      </c>
      <c r="B214" s="5" t="s">
        <v>221</v>
      </c>
      <c r="C214" s="7" t="s">
        <v>376</v>
      </c>
      <c r="D214" s="13" t="s">
        <v>36</v>
      </c>
      <c r="E214" s="6">
        <v>40</v>
      </c>
      <c r="G214" s="41">
        <v>250</v>
      </c>
      <c r="H214" s="3">
        <v>0.27</v>
      </c>
      <c r="J214" s="41">
        <v>2</v>
      </c>
      <c r="K214" s="3">
        <v>0.27</v>
      </c>
      <c r="M214" s="41">
        <v>2</v>
      </c>
      <c r="N214" s="19" t="s">
        <v>17</v>
      </c>
    </row>
    <row r="215" spans="1:14" ht="15.75">
      <c r="A215" s="64">
        <v>156</v>
      </c>
      <c r="B215" s="5" t="s">
        <v>222</v>
      </c>
      <c r="C215" s="7" t="s">
        <v>223</v>
      </c>
      <c r="D215" s="13" t="s">
        <v>36</v>
      </c>
      <c r="E215" s="6">
        <v>680</v>
      </c>
      <c r="G215" s="41"/>
      <c r="H215" s="3"/>
      <c r="J215" s="41"/>
      <c r="K215" s="3"/>
      <c r="M215" s="41"/>
      <c r="N215" s="19" t="s">
        <v>17</v>
      </c>
    </row>
    <row r="216" spans="1:14" ht="15.75">
      <c r="A216" s="64">
        <v>157</v>
      </c>
      <c r="B216" s="5" t="s">
        <v>224</v>
      </c>
      <c r="C216" s="7" t="s">
        <v>223</v>
      </c>
      <c r="D216" s="13" t="s">
        <v>36</v>
      </c>
      <c r="E216" s="6">
        <v>150</v>
      </c>
      <c r="G216" s="41"/>
      <c r="H216" s="3"/>
      <c r="J216" s="41"/>
      <c r="K216" s="3"/>
      <c r="M216" s="41"/>
      <c r="N216" s="19" t="s">
        <v>17</v>
      </c>
    </row>
    <row r="217" spans="1:14" ht="15.75">
      <c r="A217" s="64">
        <v>158</v>
      </c>
      <c r="B217" s="5" t="s">
        <v>225</v>
      </c>
      <c r="C217" s="7" t="s">
        <v>223</v>
      </c>
      <c r="D217" s="13" t="s">
        <v>36</v>
      </c>
      <c r="E217" s="6">
        <v>1190</v>
      </c>
      <c r="G217" s="41"/>
      <c r="H217" s="3"/>
      <c r="J217" s="41"/>
      <c r="K217" s="3"/>
      <c r="M217" s="41"/>
      <c r="N217" s="19" t="s">
        <v>17</v>
      </c>
    </row>
    <row r="218" spans="1:14" ht="15.75">
      <c r="A218" s="64">
        <v>159</v>
      </c>
      <c r="B218" s="5" t="s">
        <v>226</v>
      </c>
      <c r="C218" s="7" t="s">
        <v>223</v>
      </c>
      <c r="D218" s="13" t="s">
        <v>36</v>
      </c>
      <c r="E218" s="6">
        <v>200</v>
      </c>
      <c r="G218" s="41"/>
      <c r="H218" s="3"/>
      <c r="J218" s="41"/>
      <c r="K218" s="3"/>
      <c r="M218" s="41"/>
      <c r="N218" s="19" t="s">
        <v>17</v>
      </c>
    </row>
    <row r="219" spans="1:14" ht="15.75">
      <c r="A219" s="64">
        <v>160</v>
      </c>
      <c r="B219" s="5" t="s">
        <v>227</v>
      </c>
      <c r="C219" s="7" t="s">
        <v>223</v>
      </c>
      <c r="D219" s="13" t="s">
        <v>36</v>
      </c>
      <c r="E219" s="6">
        <v>81</v>
      </c>
      <c r="G219" s="41"/>
      <c r="H219" s="3"/>
      <c r="J219" s="41"/>
      <c r="K219" s="3"/>
      <c r="M219" s="41"/>
      <c r="N219" s="19" t="s">
        <v>17</v>
      </c>
    </row>
    <row r="220" spans="1:14" ht="15.75">
      <c r="A220" s="64">
        <v>161</v>
      </c>
      <c r="B220" s="5" t="s">
        <v>228</v>
      </c>
      <c r="C220" s="7" t="s">
        <v>223</v>
      </c>
      <c r="D220" s="13" t="s">
        <v>36</v>
      </c>
      <c r="E220" s="6">
        <v>43</v>
      </c>
      <c r="G220" s="41"/>
      <c r="H220" s="3"/>
      <c r="J220" s="41"/>
      <c r="K220" s="3"/>
      <c r="M220" s="41"/>
      <c r="N220" s="19" t="s">
        <v>17</v>
      </c>
    </row>
    <row r="221" spans="1:14" ht="15.75">
      <c r="A221" s="65">
        <v>162</v>
      </c>
      <c r="B221" s="50" t="s">
        <v>229</v>
      </c>
      <c r="C221" s="67" t="s">
        <v>223</v>
      </c>
      <c r="D221" s="41" t="s">
        <v>36</v>
      </c>
      <c r="E221" s="6"/>
      <c r="G221" s="41">
        <v>1600</v>
      </c>
      <c r="H221" s="3"/>
      <c r="J221" s="41"/>
      <c r="K221" s="3"/>
      <c r="M221" s="41"/>
      <c r="N221" s="19" t="s">
        <v>17</v>
      </c>
    </row>
    <row r="222" spans="1:14" ht="16.5" thickBot="1">
      <c r="A222" s="63"/>
      <c r="B222" s="14"/>
      <c r="C222" s="15"/>
      <c r="D222" s="16"/>
      <c r="E222" s="54"/>
      <c r="F222" s="55"/>
      <c r="G222" s="42"/>
      <c r="H222" s="17"/>
      <c r="I222" s="15"/>
      <c r="J222" s="42"/>
      <c r="K222" s="17"/>
      <c r="L222" s="15"/>
      <c r="M222" s="42"/>
      <c r="N222" s="20"/>
    </row>
    <row r="223" spans="1:14" ht="15.75">
      <c r="A223" s="62"/>
      <c r="B223" s="48" t="s">
        <v>236</v>
      </c>
      <c r="C223" s="36"/>
      <c r="D223" s="37"/>
      <c r="E223" s="38"/>
      <c r="F223" s="38"/>
      <c r="G223" s="38"/>
      <c r="H223" s="38"/>
      <c r="I223" s="38"/>
      <c r="J223" s="38"/>
      <c r="K223" s="38"/>
      <c r="L223" s="38"/>
      <c r="M223" s="38"/>
      <c r="N223" s="38"/>
    </row>
    <row r="224" spans="1:14" ht="15.75">
      <c r="A224" s="65">
        <v>163</v>
      </c>
      <c r="B224" s="50" t="s">
        <v>231</v>
      </c>
      <c r="C224" s="67" t="s">
        <v>338</v>
      </c>
      <c r="D224" s="41" t="s">
        <v>36</v>
      </c>
      <c r="E224" s="6"/>
      <c r="G224" s="41">
        <v>450</v>
      </c>
      <c r="H224" s="3"/>
      <c r="J224" s="41">
        <v>5</v>
      </c>
      <c r="K224" s="3"/>
      <c r="M224" s="41">
        <v>3</v>
      </c>
      <c r="N224" s="19"/>
    </row>
    <row r="225" spans="1:14" ht="16.5" thickBot="1">
      <c r="A225" s="63"/>
      <c r="B225" s="14"/>
      <c r="C225" s="29"/>
      <c r="D225" s="16"/>
      <c r="E225" s="54"/>
      <c r="F225" s="55"/>
      <c r="G225" s="42"/>
      <c r="H225" s="17"/>
      <c r="I225" s="15"/>
      <c r="J225" s="42"/>
      <c r="K225" s="17"/>
      <c r="L225" s="15"/>
      <c r="M225" s="42"/>
      <c r="N225" s="20"/>
    </row>
    <row r="226" spans="1:14" ht="15.75">
      <c r="A226" s="62"/>
      <c r="B226" s="48" t="s">
        <v>237</v>
      </c>
      <c r="C226" s="36"/>
      <c r="D226" s="37"/>
      <c r="E226" s="38">
        <f>SUM(E227:E228)</f>
        <v>2905</v>
      </c>
      <c r="F226" s="38"/>
      <c r="G226" s="38"/>
      <c r="H226" s="38">
        <f>SUM(H227:H228)</f>
        <v>38.05</v>
      </c>
      <c r="I226" s="38"/>
      <c r="J226" s="38"/>
      <c r="K226" s="38">
        <f>SUM(K227:K228)</f>
        <v>30.35</v>
      </c>
      <c r="L226" s="38"/>
      <c r="M226" s="38"/>
      <c r="N226" s="38"/>
    </row>
    <row r="227" spans="1:14" ht="15.75">
      <c r="A227" s="64">
        <v>164</v>
      </c>
      <c r="B227" s="5" t="s">
        <v>232</v>
      </c>
      <c r="C227" s="7" t="s">
        <v>233</v>
      </c>
      <c r="D227" s="13" t="s">
        <v>36</v>
      </c>
      <c r="E227" s="6">
        <v>2285</v>
      </c>
      <c r="G227" s="41"/>
      <c r="H227" s="3">
        <v>31.2</v>
      </c>
      <c r="J227" s="41"/>
      <c r="K227" s="3">
        <v>23.5</v>
      </c>
      <c r="M227" s="41"/>
      <c r="N227" s="19" t="s">
        <v>17</v>
      </c>
    </row>
    <row r="228" spans="1:14" ht="15.75">
      <c r="A228" s="64">
        <v>165</v>
      </c>
      <c r="B228" s="5" t="s">
        <v>234</v>
      </c>
      <c r="C228" s="7" t="s">
        <v>235</v>
      </c>
      <c r="D228" s="13" t="s">
        <v>36</v>
      </c>
      <c r="E228" s="6">
        <v>620</v>
      </c>
      <c r="G228" s="41"/>
      <c r="H228" s="3">
        <v>6.85</v>
      </c>
      <c r="J228" s="41"/>
      <c r="K228" s="3">
        <v>6.85</v>
      </c>
      <c r="M228" s="41"/>
      <c r="N228" s="19" t="s">
        <v>17</v>
      </c>
    </row>
    <row r="229" spans="1:14" ht="16.5" thickBot="1">
      <c r="A229" s="63"/>
      <c r="B229" s="14"/>
      <c r="C229" s="15"/>
      <c r="D229" s="16"/>
      <c r="E229" s="54"/>
      <c r="F229" s="55"/>
      <c r="G229" s="42"/>
      <c r="H229" s="17"/>
      <c r="I229" s="15"/>
      <c r="J229" s="42"/>
      <c r="K229" s="17"/>
      <c r="L229" s="15"/>
      <c r="M229" s="42"/>
      <c r="N229" s="20"/>
    </row>
    <row r="230" spans="1:14" ht="15.75">
      <c r="A230" s="62"/>
      <c r="B230" s="48" t="s">
        <v>241</v>
      </c>
      <c r="C230" s="36"/>
      <c r="D230" s="37"/>
      <c r="E230" s="38">
        <f>SUM(E231:E247)</f>
        <v>4620</v>
      </c>
      <c r="F230" s="38"/>
      <c r="G230" s="38"/>
      <c r="H230" s="38">
        <f>SUM(H231:H247)</f>
        <v>179.20000000000002</v>
      </c>
      <c r="I230" s="38"/>
      <c r="J230" s="38"/>
      <c r="K230" s="38">
        <f>SUM(K231:K247)</f>
        <v>9.3</v>
      </c>
      <c r="L230" s="38"/>
      <c r="M230" s="38"/>
      <c r="N230" s="38"/>
    </row>
    <row r="231" spans="1:14" ht="15.75">
      <c r="A231" s="64">
        <v>166</v>
      </c>
      <c r="B231" s="5" t="s">
        <v>242</v>
      </c>
      <c r="C231" s="7" t="s">
        <v>243</v>
      </c>
      <c r="D231" s="13" t="s">
        <v>36</v>
      </c>
      <c r="E231" s="6">
        <v>820</v>
      </c>
      <c r="G231" s="41"/>
      <c r="H231" s="3">
        <v>6.8</v>
      </c>
      <c r="J231" s="41"/>
      <c r="K231" s="3">
        <v>3.8</v>
      </c>
      <c r="M231" s="41"/>
      <c r="N231" s="19" t="s">
        <v>17</v>
      </c>
    </row>
    <row r="232" spans="1:14" ht="15.75">
      <c r="A232" s="64">
        <v>167</v>
      </c>
      <c r="B232" s="5" t="s">
        <v>265</v>
      </c>
      <c r="C232" s="7" t="s">
        <v>243</v>
      </c>
      <c r="D232" s="13" t="s">
        <v>115</v>
      </c>
      <c r="E232" s="6">
        <v>491</v>
      </c>
      <c r="G232" s="41"/>
      <c r="H232" s="3">
        <v>46.8</v>
      </c>
      <c r="J232" s="41"/>
      <c r="K232" s="3"/>
      <c r="M232" s="41"/>
      <c r="N232" s="19" t="s">
        <v>17</v>
      </c>
    </row>
    <row r="233" spans="1:14" ht="15.75">
      <c r="A233" s="66">
        <v>168</v>
      </c>
      <c r="B233" s="5" t="s">
        <v>244</v>
      </c>
      <c r="C233" s="7" t="s">
        <v>243</v>
      </c>
      <c r="D233" s="13" t="s">
        <v>115</v>
      </c>
      <c r="E233" s="6">
        <v>357</v>
      </c>
      <c r="G233" s="41">
        <v>88</v>
      </c>
      <c r="H233" s="3">
        <v>32.4</v>
      </c>
      <c r="J233" s="41">
        <v>7.2</v>
      </c>
      <c r="K233" s="3"/>
      <c r="M233" s="41" t="s">
        <v>375</v>
      </c>
      <c r="N233" s="19" t="s">
        <v>17</v>
      </c>
    </row>
    <row r="234" spans="1:14" ht="15.75">
      <c r="A234" s="64">
        <v>169</v>
      </c>
      <c r="B234" s="5" t="s">
        <v>245</v>
      </c>
      <c r="C234" s="7" t="s">
        <v>243</v>
      </c>
      <c r="D234" s="13" t="s">
        <v>115</v>
      </c>
      <c r="E234" s="6">
        <v>343</v>
      </c>
      <c r="G234" s="41"/>
      <c r="H234" s="3">
        <v>32.4</v>
      </c>
      <c r="J234" s="41"/>
      <c r="K234" s="3" t="s">
        <v>375</v>
      </c>
      <c r="M234" s="41"/>
      <c r="N234" s="19" t="s">
        <v>17</v>
      </c>
    </row>
    <row r="235" spans="1:14" ht="15.75">
      <c r="A235" s="65">
        <v>170</v>
      </c>
      <c r="B235" s="50" t="s">
        <v>246</v>
      </c>
      <c r="C235" s="67" t="s">
        <v>243</v>
      </c>
      <c r="D235" s="41" t="s">
        <v>25</v>
      </c>
      <c r="E235" s="6"/>
      <c r="G235" s="41">
        <v>1350</v>
      </c>
      <c r="H235" s="3"/>
      <c r="J235" s="41">
        <v>15</v>
      </c>
      <c r="K235" s="3"/>
      <c r="M235" s="41">
        <v>10</v>
      </c>
      <c r="N235" s="19" t="s">
        <v>17</v>
      </c>
    </row>
    <row r="236" spans="1:14" ht="15.75">
      <c r="A236" s="65">
        <v>171</v>
      </c>
      <c r="B236" s="50" t="s">
        <v>247</v>
      </c>
      <c r="C236" s="67" t="s">
        <v>243</v>
      </c>
      <c r="D236" s="41" t="s">
        <v>115</v>
      </c>
      <c r="E236" s="6"/>
      <c r="G236" s="41">
        <v>176</v>
      </c>
      <c r="H236" s="3"/>
      <c r="J236" s="41">
        <v>19.2</v>
      </c>
      <c r="K236" s="3"/>
      <c r="M236" s="41" t="s">
        <v>375</v>
      </c>
      <c r="N236" s="19" t="s">
        <v>17</v>
      </c>
    </row>
    <row r="237" spans="1:14" ht="15.75">
      <c r="A237" s="66">
        <v>172</v>
      </c>
      <c r="B237" s="5" t="s">
        <v>263</v>
      </c>
      <c r="C237" s="7" t="s">
        <v>382</v>
      </c>
      <c r="D237" s="13" t="s">
        <v>36</v>
      </c>
      <c r="E237" s="6">
        <v>1546</v>
      </c>
      <c r="G237" s="41">
        <v>580</v>
      </c>
      <c r="H237" s="3">
        <v>5.7</v>
      </c>
      <c r="J237" s="41">
        <v>9.2</v>
      </c>
      <c r="K237" s="3">
        <v>4.5</v>
      </c>
      <c r="M237" s="41">
        <v>5.4</v>
      </c>
      <c r="N237" s="19" t="s">
        <v>17</v>
      </c>
    </row>
    <row r="238" spans="1:14" ht="15.75">
      <c r="A238" s="66">
        <v>173</v>
      </c>
      <c r="B238" s="5" t="s">
        <v>248</v>
      </c>
      <c r="C238" s="7" t="s">
        <v>357</v>
      </c>
      <c r="D238" s="13" t="s">
        <v>115</v>
      </c>
      <c r="E238" s="6">
        <v>176</v>
      </c>
      <c r="G238" s="41">
        <v>176</v>
      </c>
      <c r="H238" s="3">
        <v>19.2</v>
      </c>
      <c r="J238" s="41">
        <v>9.2</v>
      </c>
      <c r="K238" s="3" t="s">
        <v>375</v>
      </c>
      <c r="M238" s="41" t="s">
        <v>375</v>
      </c>
      <c r="N238" s="19" t="s">
        <v>17</v>
      </c>
    </row>
    <row r="239" spans="1:14" ht="15.75">
      <c r="A239" s="66">
        <v>174</v>
      </c>
      <c r="B239" s="5" t="s">
        <v>249</v>
      </c>
      <c r="C239" s="7" t="s">
        <v>250</v>
      </c>
      <c r="D239" s="13" t="s">
        <v>115</v>
      </c>
      <c r="E239" s="6">
        <v>351</v>
      </c>
      <c r="G239" s="41">
        <v>88</v>
      </c>
      <c r="H239" s="3">
        <v>24</v>
      </c>
      <c r="J239" s="41">
        <v>9.6</v>
      </c>
      <c r="K239" s="3" t="s">
        <v>375</v>
      </c>
      <c r="M239" s="41" t="s">
        <v>375</v>
      </c>
      <c r="N239" s="19" t="s">
        <v>17</v>
      </c>
    </row>
    <row r="240" spans="1:14" ht="15.75">
      <c r="A240" s="66">
        <v>175</v>
      </c>
      <c r="B240" s="5" t="s">
        <v>251</v>
      </c>
      <c r="C240" s="7" t="s">
        <v>252</v>
      </c>
      <c r="D240" s="13" t="s">
        <v>115</v>
      </c>
      <c r="E240" s="6">
        <v>176</v>
      </c>
      <c r="G240" s="41" t="s">
        <v>375</v>
      </c>
      <c r="H240" s="3">
        <v>9.9</v>
      </c>
      <c r="J240" s="41">
        <v>9.9</v>
      </c>
      <c r="K240" s="3" t="s">
        <v>375</v>
      </c>
      <c r="M240" s="41" t="s">
        <v>375</v>
      </c>
      <c r="N240" s="19" t="s">
        <v>17</v>
      </c>
    </row>
    <row r="241" spans="1:14" ht="15.75">
      <c r="A241" s="65">
        <v>176</v>
      </c>
      <c r="B241" s="50" t="s">
        <v>253</v>
      </c>
      <c r="C241" s="67" t="s">
        <v>254</v>
      </c>
      <c r="D241" s="41" t="s">
        <v>116</v>
      </c>
      <c r="E241" s="6"/>
      <c r="G241" s="41">
        <v>1500</v>
      </c>
      <c r="H241" s="3"/>
      <c r="J241" s="41">
        <v>25</v>
      </c>
      <c r="K241" s="3"/>
      <c r="M241" s="41">
        <v>8</v>
      </c>
      <c r="N241" s="19"/>
    </row>
    <row r="242" spans="1:14" ht="15.75">
      <c r="A242" s="65">
        <v>177</v>
      </c>
      <c r="B242" s="50" t="s">
        <v>255</v>
      </c>
      <c r="C242" s="67" t="s">
        <v>256</v>
      </c>
      <c r="D242" s="41" t="s">
        <v>36</v>
      </c>
      <c r="E242" s="6"/>
      <c r="G242" s="41">
        <v>300</v>
      </c>
      <c r="H242" s="3"/>
      <c r="J242" s="41">
        <v>2</v>
      </c>
      <c r="K242" s="3"/>
      <c r="M242" s="41">
        <v>1</v>
      </c>
      <c r="N242" s="19"/>
    </row>
    <row r="243" spans="1:14" ht="15.75">
      <c r="A243" s="66">
        <v>178</v>
      </c>
      <c r="B243" s="5" t="s">
        <v>264</v>
      </c>
      <c r="C243" s="7" t="s">
        <v>261</v>
      </c>
      <c r="D243" s="13" t="s">
        <v>36</v>
      </c>
      <c r="E243" s="6">
        <v>360</v>
      </c>
      <c r="G243" s="41">
        <v>660</v>
      </c>
      <c r="H243" s="3">
        <v>2</v>
      </c>
      <c r="J243" s="41">
        <v>2.4</v>
      </c>
      <c r="K243" s="3">
        <v>1</v>
      </c>
      <c r="M243" s="41">
        <v>2.5</v>
      </c>
      <c r="N243" s="19" t="s">
        <v>17</v>
      </c>
    </row>
    <row r="244" spans="1:14" ht="15.75">
      <c r="A244" s="65">
        <v>179</v>
      </c>
      <c r="B244" s="50" t="s">
        <v>257</v>
      </c>
      <c r="C244" s="67" t="s">
        <v>258</v>
      </c>
      <c r="D244" s="41" t="s">
        <v>115</v>
      </c>
      <c r="E244" s="6"/>
      <c r="G244" s="41">
        <v>88</v>
      </c>
      <c r="H244" s="3"/>
      <c r="J244" s="41">
        <v>3.6</v>
      </c>
      <c r="K244" s="3"/>
      <c r="M244" s="41" t="s">
        <v>375</v>
      </c>
      <c r="N244" s="19"/>
    </row>
    <row r="245" spans="1:14" ht="15.75">
      <c r="A245" s="65">
        <v>180</v>
      </c>
      <c r="B245" s="50" t="s">
        <v>259</v>
      </c>
      <c r="C245" s="67" t="s">
        <v>258</v>
      </c>
      <c r="D245" s="41" t="s">
        <v>115</v>
      </c>
      <c r="E245" s="6"/>
      <c r="G245" s="41">
        <v>88</v>
      </c>
      <c r="H245" s="3"/>
      <c r="J245" s="41">
        <v>3.6</v>
      </c>
      <c r="K245" s="3"/>
      <c r="M245" s="41" t="s">
        <v>375</v>
      </c>
      <c r="N245" s="19"/>
    </row>
    <row r="246" spans="1:14" ht="15.75">
      <c r="A246" s="65">
        <v>181</v>
      </c>
      <c r="B246" s="50" t="s">
        <v>260</v>
      </c>
      <c r="C246" s="67" t="s">
        <v>261</v>
      </c>
      <c r="D246" s="41" t="s">
        <v>36</v>
      </c>
      <c r="E246" s="6"/>
      <c r="G246" s="41">
        <v>88</v>
      </c>
      <c r="H246" s="3"/>
      <c r="J246" s="41">
        <v>0.8</v>
      </c>
      <c r="K246" s="3"/>
      <c r="M246" s="41">
        <v>1</v>
      </c>
      <c r="N246" s="19"/>
    </row>
    <row r="247" spans="1:14" ht="15.75">
      <c r="A247" s="65">
        <v>182</v>
      </c>
      <c r="B247" s="50" t="s">
        <v>262</v>
      </c>
      <c r="C247" s="67" t="s">
        <v>261</v>
      </c>
      <c r="D247" s="41" t="s">
        <v>36</v>
      </c>
      <c r="E247" s="6"/>
      <c r="G247" s="41">
        <v>120</v>
      </c>
      <c r="H247" s="3"/>
      <c r="J247" s="41">
        <v>0.5</v>
      </c>
      <c r="K247" s="3"/>
      <c r="M247" s="41">
        <v>0.5</v>
      </c>
      <c r="N247" s="19"/>
    </row>
    <row r="248" spans="1:14" ht="16.5" thickBot="1">
      <c r="A248" s="63"/>
      <c r="B248" s="14"/>
      <c r="C248" s="15"/>
      <c r="D248" s="16"/>
      <c r="E248" s="54"/>
      <c r="F248" s="55"/>
      <c r="G248" s="42"/>
      <c r="H248" s="17"/>
      <c r="I248" s="15"/>
      <c r="J248" s="42"/>
      <c r="K248" s="17"/>
      <c r="L248" s="15"/>
      <c r="M248" s="42"/>
      <c r="N248" s="20"/>
    </row>
    <row r="249" spans="1:14" ht="15.75">
      <c r="A249" s="62"/>
      <c r="B249" s="48" t="s">
        <v>240</v>
      </c>
      <c r="C249" s="36"/>
      <c r="D249" s="37"/>
      <c r="E249" s="38">
        <f>SUM(E250)</f>
        <v>8.5</v>
      </c>
      <c r="F249" s="38"/>
      <c r="G249" s="38"/>
      <c r="H249" s="38">
        <f>SUM(H250)</f>
        <v>0.96</v>
      </c>
      <c r="I249" s="38"/>
      <c r="J249" s="38"/>
      <c r="K249" s="38">
        <f>SUM(K250)</f>
        <v>0.36</v>
      </c>
      <c r="L249" s="38"/>
      <c r="M249" s="38"/>
      <c r="N249" s="38"/>
    </row>
    <row r="250" spans="1:14" ht="15.75">
      <c r="A250" s="64">
        <v>183</v>
      </c>
      <c r="B250" s="5" t="s">
        <v>238</v>
      </c>
      <c r="C250" s="7" t="s">
        <v>239</v>
      </c>
      <c r="D250" s="13" t="s">
        <v>134</v>
      </c>
      <c r="E250" s="6">
        <v>8.5</v>
      </c>
      <c r="G250" s="41"/>
      <c r="H250" s="3">
        <f>0.04*24</f>
        <v>0.96</v>
      </c>
      <c r="J250" s="41"/>
      <c r="K250" s="3">
        <f>0.015*24</f>
        <v>0.36</v>
      </c>
      <c r="M250" s="41"/>
      <c r="N250" s="19"/>
    </row>
    <row r="251" spans="1:14" ht="16.5" thickBot="1">
      <c r="A251" s="63"/>
      <c r="B251" s="14"/>
      <c r="C251" s="15"/>
      <c r="D251" s="16"/>
      <c r="E251" s="54"/>
      <c r="F251" s="55"/>
      <c r="G251" s="42"/>
      <c r="H251" s="17"/>
      <c r="I251" s="15"/>
      <c r="J251" s="42"/>
      <c r="K251" s="17"/>
      <c r="L251" s="15"/>
      <c r="M251" s="42"/>
      <c r="N251" s="20"/>
    </row>
    <row r="252" spans="1:14" ht="15.75">
      <c r="A252" s="62"/>
      <c r="B252" s="48" t="s">
        <v>266</v>
      </c>
      <c r="C252" s="36"/>
      <c r="D252" s="37"/>
      <c r="E252" s="38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1:14" ht="15.75">
      <c r="A253" s="64">
        <v>184</v>
      </c>
      <c r="B253" s="5" t="s">
        <v>267</v>
      </c>
      <c r="C253" s="7" t="s">
        <v>268</v>
      </c>
      <c r="D253" s="13"/>
      <c r="E253" s="6" t="s">
        <v>375</v>
      </c>
      <c r="G253" s="41"/>
      <c r="H253" s="3" t="s">
        <v>375</v>
      </c>
      <c r="J253" s="41"/>
      <c r="K253" s="3" t="s">
        <v>375</v>
      </c>
      <c r="M253" s="41"/>
      <c r="N253" s="19"/>
    </row>
    <row r="254" spans="1:14" ht="15.75">
      <c r="A254" s="64">
        <v>185</v>
      </c>
      <c r="B254" s="5" t="s">
        <v>269</v>
      </c>
      <c r="C254" s="7" t="s">
        <v>268</v>
      </c>
      <c r="D254" s="13"/>
      <c r="E254" s="6" t="s">
        <v>375</v>
      </c>
      <c r="G254" s="41"/>
      <c r="H254" s="3" t="s">
        <v>375</v>
      </c>
      <c r="J254" s="41"/>
      <c r="K254" s="3" t="s">
        <v>375</v>
      </c>
      <c r="M254" s="41"/>
      <c r="N254" s="19"/>
    </row>
    <row r="255" spans="1:14" ht="15.75">
      <c r="A255" s="65">
        <v>186</v>
      </c>
      <c r="B255" s="50" t="s">
        <v>270</v>
      </c>
      <c r="C255" s="67" t="s">
        <v>268</v>
      </c>
      <c r="D255" s="41"/>
      <c r="E255" s="6"/>
      <c r="G255" s="41" t="s">
        <v>375</v>
      </c>
      <c r="H255" s="3"/>
      <c r="J255" s="41" t="s">
        <v>375</v>
      </c>
      <c r="K255" s="3"/>
      <c r="M255" s="41" t="s">
        <v>375</v>
      </c>
      <c r="N255" s="19"/>
    </row>
    <row r="256" spans="1:14" ht="15.75">
      <c r="A256" s="65">
        <v>187</v>
      </c>
      <c r="B256" s="50" t="s">
        <v>271</v>
      </c>
      <c r="C256" s="67" t="s">
        <v>268</v>
      </c>
      <c r="D256" s="41"/>
      <c r="E256" s="6"/>
      <c r="G256" s="41" t="s">
        <v>375</v>
      </c>
      <c r="H256" s="3"/>
      <c r="J256" s="41" t="s">
        <v>375</v>
      </c>
      <c r="K256" s="3"/>
      <c r="M256" s="41" t="s">
        <v>375</v>
      </c>
      <c r="N256" s="19"/>
    </row>
    <row r="257" spans="1:14" ht="15.75">
      <c r="A257" s="65">
        <v>188</v>
      </c>
      <c r="B257" s="50" t="s">
        <v>272</v>
      </c>
      <c r="C257" s="67" t="s">
        <v>268</v>
      </c>
      <c r="D257" s="41"/>
      <c r="E257" s="6"/>
      <c r="G257" s="41" t="s">
        <v>375</v>
      </c>
      <c r="H257" s="3"/>
      <c r="J257" s="41" t="s">
        <v>375</v>
      </c>
      <c r="K257" s="3"/>
      <c r="M257" s="41" t="s">
        <v>375</v>
      </c>
      <c r="N257" s="19"/>
    </row>
    <row r="258" spans="1:14" ht="16.5" thickBot="1">
      <c r="A258" s="63"/>
      <c r="B258" s="14"/>
      <c r="C258" s="15"/>
      <c r="D258" s="16"/>
      <c r="E258" s="54"/>
      <c r="F258" s="55"/>
      <c r="G258" s="42"/>
      <c r="H258" s="17"/>
      <c r="I258" s="15"/>
      <c r="J258" s="42"/>
      <c r="K258" s="17"/>
      <c r="L258" s="15"/>
      <c r="M258" s="42"/>
      <c r="N258" s="20"/>
    </row>
    <row r="259" spans="2:14" ht="15.75">
      <c r="B259" s="48" t="s">
        <v>120</v>
      </c>
      <c r="C259" s="36"/>
      <c r="D259" s="37"/>
      <c r="E259" s="38">
        <f>SUM(E260:E281)</f>
        <v>3777.9</v>
      </c>
      <c r="F259" s="38">
        <f>SUM(F260:F281)</f>
        <v>541</v>
      </c>
      <c r="G259" s="38"/>
      <c r="H259" s="38">
        <f>SUM(H260:H281)</f>
        <v>84.25</v>
      </c>
      <c r="I259" s="38">
        <f>SUM(I260:I281)</f>
        <v>29.23</v>
      </c>
      <c r="J259" s="38"/>
      <c r="K259" s="38">
        <f>SUM(K260:K281)</f>
        <v>34.462</v>
      </c>
      <c r="L259" s="38">
        <f>SUM(L260:L281)</f>
        <v>19</v>
      </c>
      <c r="M259" s="38"/>
      <c r="N259" s="38"/>
    </row>
    <row r="260" spans="1:14" ht="15.75">
      <c r="A260" s="62">
        <v>189</v>
      </c>
      <c r="B260" s="5" t="s">
        <v>75</v>
      </c>
      <c r="C260" s="7" t="s">
        <v>76</v>
      </c>
      <c r="D260" s="13" t="s">
        <v>115</v>
      </c>
      <c r="E260" s="6">
        <v>80.9</v>
      </c>
      <c r="G260" s="41"/>
      <c r="H260" s="3">
        <v>13</v>
      </c>
      <c r="J260" s="41"/>
      <c r="K260" s="3">
        <v>0.212</v>
      </c>
      <c r="M260" s="41"/>
      <c r="N260" s="19"/>
    </row>
    <row r="261" spans="1:14" ht="15.75">
      <c r="A261" s="64">
        <v>190</v>
      </c>
      <c r="B261" s="5" t="s">
        <v>77</v>
      </c>
      <c r="C261" s="7" t="s">
        <v>78</v>
      </c>
      <c r="D261" s="13" t="s">
        <v>116</v>
      </c>
      <c r="E261" s="6">
        <v>3309</v>
      </c>
      <c r="G261" s="41"/>
      <c r="H261" s="3">
        <v>46</v>
      </c>
      <c r="J261" s="41"/>
      <c r="K261" s="3">
        <v>26</v>
      </c>
      <c r="M261" s="41"/>
      <c r="N261" s="19"/>
    </row>
    <row r="262" spans="1:14" ht="15.75">
      <c r="A262" s="65">
        <v>191</v>
      </c>
      <c r="B262" s="50" t="s">
        <v>79</v>
      </c>
      <c r="C262" s="67" t="s">
        <v>78</v>
      </c>
      <c r="D262" s="41" t="s">
        <v>117</v>
      </c>
      <c r="E262" s="6"/>
      <c r="G262" s="41">
        <v>145</v>
      </c>
      <c r="H262" s="3"/>
      <c r="J262" s="41"/>
      <c r="K262" s="3"/>
      <c r="M262" s="41"/>
      <c r="N262" s="19"/>
    </row>
    <row r="263" spans="1:14" ht="15.75">
      <c r="A263" s="65">
        <v>192</v>
      </c>
      <c r="B263" s="50" t="s">
        <v>80</v>
      </c>
      <c r="C263" s="67" t="s">
        <v>81</v>
      </c>
      <c r="D263" s="41" t="s">
        <v>118</v>
      </c>
      <c r="E263" s="6"/>
      <c r="G263" s="41">
        <v>3092</v>
      </c>
      <c r="H263" s="3"/>
      <c r="J263" s="41"/>
      <c r="K263" s="3"/>
      <c r="M263" s="41"/>
      <c r="N263" s="19"/>
    </row>
    <row r="264" spans="1:14" ht="15.75">
      <c r="A264" s="65">
        <v>193</v>
      </c>
      <c r="B264" s="50" t="s">
        <v>82</v>
      </c>
      <c r="C264" s="67" t="s">
        <v>83</v>
      </c>
      <c r="D264" s="41" t="s">
        <v>62</v>
      </c>
      <c r="E264" s="6"/>
      <c r="G264" s="41">
        <v>400</v>
      </c>
      <c r="H264" s="3"/>
      <c r="J264" s="41">
        <v>32.5</v>
      </c>
      <c r="K264" s="3"/>
      <c r="M264" s="41">
        <v>33</v>
      </c>
      <c r="N264" s="19"/>
    </row>
    <row r="265" spans="1:14" ht="15.75">
      <c r="A265" s="64">
        <v>194</v>
      </c>
      <c r="B265" s="5" t="s">
        <v>84</v>
      </c>
      <c r="C265" s="7" t="s">
        <v>85</v>
      </c>
      <c r="D265" s="13" t="s">
        <v>36</v>
      </c>
      <c r="E265" s="6"/>
      <c r="F265" s="53">
        <v>254</v>
      </c>
      <c r="G265" s="41"/>
      <c r="H265" s="3"/>
      <c r="I265" s="4">
        <v>7.23</v>
      </c>
      <c r="J265" s="41"/>
      <c r="K265" s="3"/>
      <c r="L265" s="4">
        <v>8.5</v>
      </c>
      <c r="M265" s="41"/>
      <c r="N265" s="19"/>
    </row>
    <row r="266" spans="1:14" ht="15.75">
      <c r="A266" s="90">
        <v>194</v>
      </c>
      <c r="B266" s="91" t="s">
        <v>86</v>
      </c>
      <c r="C266" s="92" t="s">
        <v>393</v>
      </c>
      <c r="D266" s="93" t="s">
        <v>62</v>
      </c>
      <c r="E266" s="94"/>
      <c r="F266" s="95"/>
      <c r="G266" s="93">
        <v>400</v>
      </c>
      <c r="H266" s="96"/>
      <c r="I266" s="97"/>
      <c r="J266" s="93">
        <v>13.5</v>
      </c>
      <c r="K266" s="96"/>
      <c r="L266" s="97"/>
      <c r="M266" s="93">
        <v>13.5</v>
      </c>
      <c r="N266" s="19"/>
    </row>
    <row r="267" spans="1:14" ht="15.75">
      <c r="A267" s="98">
        <v>195</v>
      </c>
      <c r="B267" s="91" t="s">
        <v>87</v>
      </c>
      <c r="C267" s="92" t="s">
        <v>393</v>
      </c>
      <c r="D267" s="93" t="s">
        <v>62</v>
      </c>
      <c r="E267" s="94">
        <v>63</v>
      </c>
      <c r="F267" s="95"/>
      <c r="G267" s="93">
        <v>101.32</v>
      </c>
      <c r="H267" s="96">
        <v>8.25</v>
      </c>
      <c r="I267" s="97"/>
      <c r="J267" s="93">
        <v>13.75</v>
      </c>
      <c r="K267" s="96">
        <v>8.25</v>
      </c>
      <c r="L267" s="97"/>
      <c r="M267" s="93">
        <v>13.75</v>
      </c>
      <c r="N267" s="19"/>
    </row>
    <row r="268" spans="1:14" ht="15.75">
      <c r="A268" s="65">
        <v>197</v>
      </c>
      <c r="B268" s="50" t="s">
        <v>88</v>
      </c>
      <c r="C268" s="67" t="s">
        <v>339</v>
      </c>
      <c r="D268" s="41" t="s">
        <v>36</v>
      </c>
      <c r="E268" s="6"/>
      <c r="G268" s="41">
        <v>770</v>
      </c>
      <c r="H268" s="3"/>
      <c r="J268" s="41">
        <v>8.5</v>
      </c>
      <c r="K268" s="3"/>
      <c r="M268" s="41"/>
      <c r="N268" s="19"/>
    </row>
    <row r="269" spans="1:14" ht="15.75">
      <c r="A269" s="64">
        <v>198</v>
      </c>
      <c r="B269" s="5" t="s">
        <v>89</v>
      </c>
      <c r="C269" s="7" t="s">
        <v>90</v>
      </c>
      <c r="D269" s="13" t="s">
        <v>62</v>
      </c>
      <c r="E269" s="6"/>
      <c r="F269" s="53">
        <v>55</v>
      </c>
      <c r="G269" s="41"/>
      <c r="H269" s="3"/>
      <c r="I269" s="4">
        <v>8</v>
      </c>
      <c r="J269" s="41"/>
      <c r="K269" s="3"/>
      <c r="L269" s="4">
        <v>10.5</v>
      </c>
      <c r="M269" s="41"/>
      <c r="N269" s="19"/>
    </row>
    <row r="270" spans="1:14" ht="15.75">
      <c r="A270" s="65">
        <v>199</v>
      </c>
      <c r="B270" s="50" t="s">
        <v>91</v>
      </c>
      <c r="C270" s="67" t="s">
        <v>92</v>
      </c>
      <c r="D270" s="41" t="s">
        <v>62</v>
      </c>
      <c r="E270" s="6"/>
      <c r="G270" s="41">
        <v>1200</v>
      </c>
      <c r="H270" s="3"/>
      <c r="J270" s="41"/>
      <c r="K270" s="3"/>
      <c r="M270" s="41"/>
      <c r="N270" s="19"/>
    </row>
    <row r="271" spans="1:14" ht="15.75">
      <c r="A271" s="65">
        <v>200</v>
      </c>
      <c r="B271" s="50" t="s">
        <v>93</v>
      </c>
      <c r="C271" s="67" t="s">
        <v>94</v>
      </c>
      <c r="D271" s="41" t="s">
        <v>62</v>
      </c>
      <c r="E271" s="6"/>
      <c r="G271" s="41">
        <v>330</v>
      </c>
      <c r="H271" s="3"/>
      <c r="J271" s="41"/>
      <c r="K271" s="3"/>
      <c r="M271" s="41"/>
      <c r="N271" s="19"/>
    </row>
    <row r="272" spans="1:14" ht="15.75">
      <c r="A272" s="65">
        <v>201</v>
      </c>
      <c r="B272" s="50" t="s">
        <v>95</v>
      </c>
      <c r="C272" s="67" t="s">
        <v>96</v>
      </c>
      <c r="D272" s="41" t="s">
        <v>62</v>
      </c>
      <c r="E272" s="6"/>
      <c r="G272" s="41">
        <v>1000</v>
      </c>
      <c r="H272" s="3"/>
      <c r="J272" s="41"/>
      <c r="K272" s="3"/>
      <c r="M272" s="41"/>
      <c r="N272" s="19"/>
    </row>
    <row r="273" spans="1:14" ht="15.75">
      <c r="A273" s="65">
        <v>202</v>
      </c>
      <c r="B273" s="50" t="s">
        <v>97</v>
      </c>
      <c r="C273" s="67" t="s">
        <v>98</v>
      </c>
      <c r="D273" s="41" t="s">
        <v>119</v>
      </c>
      <c r="E273" s="6"/>
      <c r="G273" s="41">
        <v>1500</v>
      </c>
      <c r="H273" s="3"/>
      <c r="J273" s="41"/>
      <c r="K273" s="3"/>
      <c r="M273" s="41"/>
      <c r="N273" s="19"/>
    </row>
    <row r="274" spans="1:14" ht="15.75">
      <c r="A274" s="64">
        <v>203</v>
      </c>
      <c r="B274" s="5" t="s">
        <v>99</v>
      </c>
      <c r="C274" s="7" t="s">
        <v>100</v>
      </c>
      <c r="D274" s="13" t="s">
        <v>73</v>
      </c>
      <c r="E274" s="6"/>
      <c r="F274" s="53">
        <v>117</v>
      </c>
      <c r="G274" s="41"/>
      <c r="H274" s="3"/>
      <c r="I274" s="4">
        <v>2</v>
      </c>
      <c r="J274" s="41"/>
      <c r="K274" s="3"/>
      <c r="M274" s="41"/>
      <c r="N274" s="19"/>
    </row>
    <row r="275" spans="1:14" ht="15.75">
      <c r="A275" s="64">
        <v>204</v>
      </c>
      <c r="B275" s="5" t="s">
        <v>101</v>
      </c>
      <c r="C275" s="7" t="s">
        <v>102</v>
      </c>
      <c r="D275" s="13" t="s">
        <v>62</v>
      </c>
      <c r="E275" s="6">
        <v>325</v>
      </c>
      <c r="G275" s="41"/>
      <c r="H275" s="3">
        <v>17</v>
      </c>
      <c r="J275" s="41"/>
      <c r="K275" s="3"/>
      <c r="M275" s="41"/>
      <c r="N275" s="19"/>
    </row>
    <row r="276" spans="1:14" ht="15.75">
      <c r="A276" s="66">
        <v>205</v>
      </c>
      <c r="B276" s="5" t="s">
        <v>103</v>
      </c>
      <c r="C276" s="7" t="s">
        <v>104</v>
      </c>
      <c r="D276" s="13" t="s">
        <v>62</v>
      </c>
      <c r="E276" s="6"/>
      <c r="F276" s="53">
        <v>115</v>
      </c>
      <c r="G276" s="41">
        <v>330</v>
      </c>
      <c r="H276" s="3"/>
      <c r="I276" s="4">
        <v>12</v>
      </c>
      <c r="J276" s="41"/>
      <c r="K276" s="3"/>
      <c r="M276" s="41"/>
      <c r="N276" s="19"/>
    </row>
    <row r="277" spans="1:14" ht="15.75">
      <c r="A277" s="65">
        <v>206</v>
      </c>
      <c r="B277" s="50" t="s">
        <v>105</v>
      </c>
      <c r="C277" s="67" t="s">
        <v>106</v>
      </c>
      <c r="D277" s="41" t="s">
        <v>62</v>
      </c>
      <c r="E277" s="6"/>
      <c r="G277" s="41">
        <v>100</v>
      </c>
      <c r="H277" s="3"/>
      <c r="J277" s="41"/>
      <c r="K277" s="3"/>
      <c r="M277" s="41"/>
      <c r="N277" s="19"/>
    </row>
    <row r="278" spans="1:14" ht="15.75">
      <c r="A278" s="65">
        <v>207</v>
      </c>
      <c r="B278" s="50" t="s">
        <v>107</v>
      </c>
      <c r="C278" s="67" t="s">
        <v>108</v>
      </c>
      <c r="D278" s="41" t="s">
        <v>62</v>
      </c>
      <c r="E278" s="6"/>
      <c r="G278" s="41">
        <v>100</v>
      </c>
      <c r="H278" s="3"/>
      <c r="J278" s="41">
        <v>15</v>
      </c>
      <c r="K278" s="3"/>
      <c r="M278" s="41"/>
      <c r="N278" s="19"/>
    </row>
    <row r="279" spans="1:14" ht="15.75">
      <c r="A279" s="65">
        <v>208</v>
      </c>
      <c r="B279" s="50" t="s">
        <v>109</v>
      </c>
      <c r="C279" s="67" t="s">
        <v>110</v>
      </c>
      <c r="D279" s="41" t="s">
        <v>306</v>
      </c>
      <c r="E279" s="6"/>
      <c r="G279" s="41">
        <v>4600</v>
      </c>
      <c r="H279" s="3"/>
      <c r="J279" s="41"/>
      <c r="K279" s="3"/>
      <c r="M279" s="41"/>
      <c r="N279" s="19"/>
    </row>
    <row r="280" spans="1:14" ht="15.75">
      <c r="A280" s="65">
        <v>209</v>
      </c>
      <c r="B280" s="50" t="s">
        <v>111</v>
      </c>
      <c r="C280" s="67" t="s">
        <v>112</v>
      </c>
      <c r="D280" s="41" t="s">
        <v>306</v>
      </c>
      <c r="E280" s="6"/>
      <c r="G280" s="41">
        <v>4100</v>
      </c>
      <c r="H280" s="3"/>
      <c r="J280" s="41"/>
      <c r="K280" s="3"/>
      <c r="M280" s="41"/>
      <c r="N280" s="19"/>
    </row>
    <row r="281" spans="1:14" ht="15.75">
      <c r="A281" s="65">
        <v>210</v>
      </c>
      <c r="B281" s="50" t="s">
        <v>113</v>
      </c>
      <c r="C281" s="67" t="s">
        <v>114</v>
      </c>
      <c r="D281" s="41" t="s">
        <v>62</v>
      </c>
      <c r="E281" s="6"/>
      <c r="G281" s="41">
        <v>630</v>
      </c>
      <c r="H281" s="3"/>
      <c r="J281" s="41"/>
      <c r="K281" s="3"/>
      <c r="M281" s="41"/>
      <c r="N281" s="19"/>
    </row>
    <row r="282" spans="1:14" ht="16.5" thickBot="1">
      <c r="A282" s="63"/>
      <c r="B282" s="14"/>
      <c r="C282" s="30"/>
      <c r="D282" s="16"/>
      <c r="E282" s="54"/>
      <c r="F282" s="55"/>
      <c r="G282" s="42"/>
      <c r="H282" s="17"/>
      <c r="I282" s="15"/>
      <c r="J282" s="42"/>
      <c r="K282" s="17"/>
      <c r="L282" s="15"/>
      <c r="M282" s="42"/>
      <c r="N282" s="20"/>
    </row>
    <row r="283" spans="1:14" ht="15.75">
      <c r="A283" s="62"/>
      <c r="B283" s="48" t="s">
        <v>273</v>
      </c>
      <c r="C283" s="36"/>
      <c r="D283" s="37"/>
      <c r="E283" s="38">
        <f>SUM(E284:E296)</f>
        <v>32965</v>
      </c>
      <c r="F283" s="38"/>
      <c r="G283" s="38"/>
      <c r="H283" s="38">
        <f>SUM(H284:H296)</f>
        <v>300.84000000000003</v>
      </c>
      <c r="I283" s="38"/>
      <c r="J283" s="38"/>
      <c r="K283" s="38">
        <f>SUM(K284:K296)</f>
        <v>196.63199999999998</v>
      </c>
      <c r="L283" s="38"/>
      <c r="M283" s="38"/>
      <c r="N283" s="38"/>
    </row>
    <row r="284" spans="1:14" ht="15.75">
      <c r="A284" s="64">
        <v>211</v>
      </c>
      <c r="B284" s="5" t="s">
        <v>274</v>
      </c>
      <c r="C284" s="7" t="s">
        <v>275</v>
      </c>
      <c r="D284" s="13" t="s">
        <v>36</v>
      </c>
      <c r="E284" s="6">
        <v>2300</v>
      </c>
      <c r="G284" s="41"/>
      <c r="H284" s="3">
        <v>50.04</v>
      </c>
      <c r="J284" s="41"/>
      <c r="K284" s="3">
        <v>13.44</v>
      </c>
      <c r="M284" s="41"/>
      <c r="N284" s="19"/>
    </row>
    <row r="285" spans="1:14" ht="15.75">
      <c r="A285" s="64">
        <v>212</v>
      </c>
      <c r="B285" s="5" t="s">
        <v>377</v>
      </c>
      <c r="C285" s="7" t="s">
        <v>275</v>
      </c>
      <c r="D285" s="13" t="s">
        <v>36</v>
      </c>
      <c r="E285" s="6">
        <v>18150</v>
      </c>
      <c r="G285" s="41"/>
      <c r="H285" s="3">
        <v>122.4</v>
      </c>
      <c r="J285" s="41"/>
      <c r="K285" s="3">
        <v>100.8</v>
      </c>
      <c r="M285" s="41"/>
      <c r="N285" s="19"/>
    </row>
    <row r="286" spans="1:14" ht="15.75">
      <c r="A286" s="64">
        <v>213</v>
      </c>
      <c r="B286" s="5" t="s">
        <v>276</v>
      </c>
      <c r="C286" s="7" t="s">
        <v>275</v>
      </c>
      <c r="D286" s="13" t="s">
        <v>25</v>
      </c>
      <c r="E286" s="6">
        <v>1500</v>
      </c>
      <c r="G286" s="41"/>
      <c r="H286" s="3">
        <v>12.96</v>
      </c>
      <c r="J286" s="41"/>
      <c r="K286" s="3">
        <v>8.4</v>
      </c>
      <c r="M286" s="41"/>
      <c r="N286" s="19"/>
    </row>
    <row r="287" spans="1:14" ht="15.75">
      <c r="A287" s="64">
        <v>214</v>
      </c>
      <c r="B287" s="5" t="s">
        <v>277</v>
      </c>
      <c r="C287" s="7" t="s">
        <v>275</v>
      </c>
      <c r="D287" s="13" t="s">
        <v>36</v>
      </c>
      <c r="E287" s="6">
        <v>2150</v>
      </c>
      <c r="G287" s="41"/>
      <c r="H287" s="3">
        <v>24.96</v>
      </c>
      <c r="J287" s="41"/>
      <c r="K287" s="3">
        <v>18</v>
      </c>
      <c r="M287" s="41"/>
      <c r="N287" s="19"/>
    </row>
    <row r="288" spans="1:14" ht="15.75">
      <c r="A288" s="64">
        <v>215</v>
      </c>
      <c r="B288" s="5" t="s">
        <v>378</v>
      </c>
      <c r="C288" s="7" t="s">
        <v>278</v>
      </c>
      <c r="D288" s="13" t="s">
        <v>36</v>
      </c>
      <c r="E288" s="6">
        <v>620</v>
      </c>
      <c r="G288" s="41"/>
      <c r="H288" s="3">
        <v>6.24</v>
      </c>
      <c r="J288" s="41"/>
      <c r="K288" s="3">
        <v>4.8</v>
      </c>
      <c r="M288" s="41"/>
      <c r="N288" s="19"/>
    </row>
    <row r="289" spans="1:14" ht="15.75">
      <c r="A289" s="64">
        <v>216</v>
      </c>
      <c r="B289" s="5" t="s">
        <v>279</v>
      </c>
      <c r="C289" s="7" t="s">
        <v>275</v>
      </c>
      <c r="D289" s="13" t="s">
        <v>36</v>
      </c>
      <c r="E289" s="6">
        <v>700</v>
      </c>
      <c r="G289" s="41"/>
      <c r="H289" s="3">
        <v>7.68</v>
      </c>
      <c r="J289" s="41"/>
      <c r="K289" s="3">
        <v>5.04</v>
      </c>
      <c r="M289" s="41"/>
      <c r="N289" s="19"/>
    </row>
    <row r="290" spans="1:14" ht="15.75">
      <c r="A290" s="64">
        <v>217</v>
      </c>
      <c r="B290" s="5" t="s">
        <v>379</v>
      </c>
      <c r="C290" s="7" t="s">
        <v>275</v>
      </c>
      <c r="D290" s="13" t="s">
        <v>36</v>
      </c>
      <c r="E290" s="6">
        <v>435</v>
      </c>
      <c r="G290" s="41"/>
      <c r="H290" s="3">
        <v>4.68</v>
      </c>
      <c r="J290" s="41"/>
      <c r="K290" s="3">
        <v>3</v>
      </c>
      <c r="M290" s="41"/>
      <c r="N290" s="19"/>
    </row>
    <row r="291" spans="1:14" ht="15.75">
      <c r="A291" s="64">
        <v>218</v>
      </c>
      <c r="B291" s="5" t="s">
        <v>280</v>
      </c>
      <c r="C291" s="7" t="s">
        <v>275</v>
      </c>
      <c r="D291" s="13" t="s">
        <v>25</v>
      </c>
      <c r="E291" s="6">
        <v>310</v>
      </c>
      <c r="G291" s="41"/>
      <c r="H291" s="3">
        <v>3</v>
      </c>
      <c r="J291" s="41"/>
      <c r="K291" s="3">
        <v>2.592</v>
      </c>
      <c r="M291" s="41"/>
      <c r="N291" s="19"/>
    </row>
    <row r="292" spans="1:14" ht="15.75">
      <c r="A292" s="64">
        <v>219</v>
      </c>
      <c r="B292" s="5" t="s">
        <v>281</v>
      </c>
      <c r="C292" s="7" t="s">
        <v>275</v>
      </c>
      <c r="D292" s="13" t="s">
        <v>36</v>
      </c>
      <c r="E292" s="6">
        <v>2400</v>
      </c>
      <c r="G292" s="41"/>
      <c r="H292" s="3">
        <v>20.04</v>
      </c>
      <c r="J292" s="41"/>
      <c r="K292" s="3">
        <v>13.2</v>
      </c>
      <c r="M292" s="41"/>
      <c r="N292" s="19"/>
    </row>
    <row r="293" spans="1:14" ht="15.75">
      <c r="A293" s="64">
        <v>220</v>
      </c>
      <c r="B293" s="5" t="s">
        <v>380</v>
      </c>
      <c r="C293" s="7" t="s">
        <v>275</v>
      </c>
      <c r="D293" s="13" t="s">
        <v>36</v>
      </c>
      <c r="E293" s="6">
        <v>1000</v>
      </c>
      <c r="G293" s="41"/>
      <c r="H293" s="3">
        <v>12.24</v>
      </c>
      <c r="J293" s="41"/>
      <c r="K293" s="3">
        <v>6</v>
      </c>
      <c r="M293" s="41"/>
      <c r="N293" s="19"/>
    </row>
    <row r="294" spans="1:14" ht="15.75">
      <c r="A294" s="64">
        <v>221</v>
      </c>
      <c r="B294" s="5" t="s">
        <v>282</v>
      </c>
      <c r="C294" s="7" t="s">
        <v>275</v>
      </c>
      <c r="D294" s="13" t="s">
        <v>36</v>
      </c>
      <c r="E294" s="6">
        <v>1200</v>
      </c>
      <c r="G294" s="41"/>
      <c r="H294" s="3">
        <v>9.48</v>
      </c>
      <c r="J294" s="41"/>
      <c r="K294" s="3">
        <v>6.6</v>
      </c>
      <c r="M294" s="41"/>
      <c r="N294" s="19"/>
    </row>
    <row r="295" spans="1:14" ht="15.75">
      <c r="A295" s="64">
        <v>222</v>
      </c>
      <c r="B295" s="5" t="s">
        <v>381</v>
      </c>
      <c r="C295" s="7" t="s">
        <v>275</v>
      </c>
      <c r="D295" s="13" t="s">
        <v>36</v>
      </c>
      <c r="E295" s="6">
        <v>1800</v>
      </c>
      <c r="G295" s="41"/>
      <c r="H295" s="3">
        <v>23.04</v>
      </c>
      <c r="J295" s="41"/>
      <c r="K295" s="3">
        <v>12</v>
      </c>
      <c r="M295" s="41"/>
      <c r="N295" s="19"/>
    </row>
    <row r="296" spans="1:14" ht="15.75">
      <c r="A296" s="64">
        <v>223</v>
      </c>
      <c r="B296" s="5" t="s">
        <v>283</v>
      </c>
      <c r="C296" s="7" t="s">
        <v>275</v>
      </c>
      <c r="D296" s="13" t="s">
        <v>36</v>
      </c>
      <c r="E296" s="6">
        <v>400</v>
      </c>
      <c r="G296" s="41"/>
      <c r="H296" s="3">
        <v>4.08</v>
      </c>
      <c r="J296" s="41"/>
      <c r="K296" s="3">
        <v>2.76</v>
      </c>
      <c r="M296" s="41"/>
      <c r="N296" s="19"/>
    </row>
    <row r="297" spans="1:24" s="9" customFormat="1" ht="16.5" thickBot="1">
      <c r="A297" s="63"/>
      <c r="B297" s="14"/>
      <c r="C297" s="15"/>
      <c r="D297" s="16"/>
      <c r="E297" s="54"/>
      <c r="F297" s="55"/>
      <c r="G297" s="42"/>
      <c r="H297" s="17"/>
      <c r="I297" s="15"/>
      <c r="J297" s="42"/>
      <c r="K297" s="17"/>
      <c r="L297" s="15"/>
      <c r="M297" s="42"/>
      <c r="N297" s="20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13" s="1" customFormat="1" ht="15.75">
      <c r="A298" s="60"/>
      <c r="E298" s="60"/>
      <c r="F298" s="60"/>
      <c r="G298" s="44"/>
      <c r="J298" s="44"/>
      <c r="M298" s="44"/>
    </row>
    <row r="299" spans="1:13" s="1" customFormat="1" ht="15.75">
      <c r="A299" s="60"/>
      <c r="E299" s="60"/>
      <c r="F299" s="60"/>
      <c r="G299" s="44"/>
      <c r="J299" s="44"/>
      <c r="M299" s="44"/>
    </row>
    <row r="300" spans="1:13" s="1" customFormat="1" ht="15.75">
      <c r="A300" s="60"/>
      <c r="E300" s="60"/>
      <c r="F300" s="60"/>
      <c r="G300" s="44"/>
      <c r="J300" s="44"/>
      <c r="M300" s="44"/>
    </row>
    <row r="301" spans="1:13" s="1" customFormat="1" ht="15.75">
      <c r="A301" s="60"/>
      <c r="E301" s="60"/>
      <c r="F301" s="60"/>
      <c r="G301" s="44"/>
      <c r="J301" s="44"/>
      <c r="M301" s="44"/>
    </row>
    <row r="302" spans="1:13" s="1" customFormat="1" ht="15.75">
      <c r="A302" s="60"/>
      <c r="E302" s="60"/>
      <c r="F302" s="60"/>
      <c r="G302" s="44"/>
      <c r="J302" s="44"/>
      <c r="M302" s="44"/>
    </row>
    <row r="303" spans="1:13" s="1" customFormat="1" ht="15.75">
      <c r="A303" s="60"/>
      <c r="E303" s="60"/>
      <c r="F303" s="60"/>
      <c r="G303" s="44"/>
      <c r="J303" s="44"/>
      <c r="M303" s="44"/>
    </row>
    <row r="304" spans="1:13" s="1" customFormat="1" ht="15.75">
      <c r="A304" s="60"/>
      <c r="E304" s="60"/>
      <c r="F304" s="60"/>
      <c r="G304" s="44"/>
      <c r="J304" s="44"/>
      <c r="M304" s="44"/>
    </row>
    <row r="305" spans="1:13" s="1" customFormat="1" ht="15.75">
      <c r="A305" s="60"/>
      <c r="E305" s="60"/>
      <c r="F305" s="60"/>
      <c r="G305" s="44"/>
      <c r="J305" s="44"/>
      <c r="M305" s="44"/>
    </row>
    <row r="306" spans="1:13" s="1" customFormat="1" ht="15.75">
      <c r="A306" s="60"/>
      <c r="E306" s="60"/>
      <c r="F306" s="60"/>
      <c r="G306" s="44"/>
      <c r="J306" s="44"/>
      <c r="M306" s="44"/>
    </row>
    <row r="307" spans="1:13" s="1" customFormat="1" ht="15.75">
      <c r="A307" s="60"/>
      <c r="E307" s="60"/>
      <c r="F307" s="60"/>
      <c r="G307" s="44"/>
      <c r="J307" s="44"/>
      <c r="M307" s="44"/>
    </row>
    <row r="308" spans="1:13" s="1" customFormat="1" ht="15.75">
      <c r="A308" s="60"/>
      <c r="E308" s="60"/>
      <c r="F308" s="60"/>
      <c r="G308" s="44"/>
      <c r="J308" s="44"/>
      <c r="M308" s="44"/>
    </row>
    <row r="309" spans="1:13" s="1" customFormat="1" ht="15.75">
      <c r="A309" s="60"/>
      <c r="E309" s="60"/>
      <c r="F309" s="60"/>
      <c r="G309" s="44"/>
      <c r="J309" s="44"/>
      <c r="M309" s="44"/>
    </row>
    <row r="310" spans="1:13" s="1" customFormat="1" ht="15.75">
      <c r="A310" s="60"/>
      <c r="E310" s="60"/>
      <c r="F310" s="60"/>
      <c r="G310" s="44"/>
      <c r="J310" s="44"/>
      <c r="M310" s="44"/>
    </row>
    <row r="311" spans="1:13" s="1" customFormat="1" ht="15.75">
      <c r="A311" s="60"/>
      <c r="E311" s="60"/>
      <c r="F311" s="60"/>
      <c r="G311" s="44"/>
      <c r="J311" s="44"/>
      <c r="M311" s="44"/>
    </row>
    <row r="312" spans="1:13" s="1" customFormat="1" ht="15.75">
      <c r="A312" s="60"/>
      <c r="E312" s="60"/>
      <c r="F312" s="60"/>
      <c r="G312" s="44"/>
      <c r="J312" s="44"/>
      <c r="M312" s="44"/>
    </row>
    <row r="313" spans="1:13" s="1" customFormat="1" ht="15.75">
      <c r="A313" s="60"/>
      <c r="E313" s="60"/>
      <c r="F313" s="60"/>
      <c r="G313" s="44"/>
      <c r="J313" s="44"/>
      <c r="M313" s="44"/>
    </row>
    <row r="314" spans="1:13" s="1" customFormat="1" ht="15.75">
      <c r="A314" s="60"/>
      <c r="E314" s="60"/>
      <c r="F314" s="60"/>
      <c r="G314" s="44"/>
      <c r="J314" s="44"/>
      <c r="M314" s="44"/>
    </row>
    <row r="315" spans="1:13" s="1" customFormat="1" ht="15.75">
      <c r="A315" s="60"/>
      <c r="E315" s="60"/>
      <c r="F315" s="60"/>
      <c r="G315" s="44"/>
      <c r="J315" s="44"/>
      <c r="M315" s="44"/>
    </row>
    <row r="316" spans="1:13" s="1" customFormat="1" ht="15.75">
      <c r="A316" s="60"/>
      <c r="E316" s="60"/>
      <c r="F316" s="60"/>
      <c r="G316" s="44"/>
      <c r="J316" s="44"/>
      <c r="M316" s="44"/>
    </row>
    <row r="317" spans="1:13" s="1" customFormat="1" ht="15.75">
      <c r="A317" s="60"/>
      <c r="E317" s="60"/>
      <c r="F317" s="60"/>
      <c r="G317" s="44"/>
      <c r="J317" s="44"/>
      <c r="M317" s="44"/>
    </row>
    <row r="318" spans="1:13" s="1" customFormat="1" ht="15.75">
      <c r="A318" s="60"/>
      <c r="E318" s="60"/>
      <c r="F318" s="60"/>
      <c r="G318" s="44"/>
      <c r="J318" s="44"/>
      <c r="M318" s="44"/>
    </row>
    <row r="319" spans="1:13" s="1" customFormat="1" ht="15.75">
      <c r="A319" s="60"/>
      <c r="E319" s="60"/>
      <c r="F319" s="60"/>
      <c r="G319" s="44"/>
      <c r="J319" s="44"/>
      <c r="M319" s="44"/>
    </row>
    <row r="320" spans="1:13" s="1" customFormat="1" ht="15.75">
      <c r="A320" s="60"/>
      <c r="E320" s="60"/>
      <c r="F320" s="60"/>
      <c r="G320" s="44"/>
      <c r="J320" s="44"/>
      <c r="M320" s="44"/>
    </row>
    <row r="321" spans="1:13" s="1" customFormat="1" ht="15.75">
      <c r="A321" s="60"/>
      <c r="E321" s="60"/>
      <c r="F321" s="60"/>
      <c r="G321" s="44"/>
      <c r="J321" s="44"/>
      <c r="M321" s="44"/>
    </row>
    <row r="322" spans="1:13" s="1" customFormat="1" ht="15.75">
      <c r="A322" s="60"/>
      <c r="E322" s="60"/>
      <c r="F322" s="60"/>
      <c r="G322" s="44"/>
      <c r="J322" s="44"/>
      <c r="M322" s="44"/>
    </row>
    <row r="323" spans="1:13" s="1" customFormat="1" ht="15.75">
      <c r="A323" s="60"/>
      <c r="E323" s="60"/>
      <c r="F323" s="60"/>
      <c r="G323" s="44"/>
      <c r="J323" s="44"/>
      <c r="M323" s="44"/>
    </row>
    <row r="324" spans="1:13" s="1" customFormat="1" ht="15.75">
      <c r="A324" s="60"/>
      <c r="E324" s="60"/>
      <c r="F324" s="60"/>
      <c r="G324" s="44"/>
      <c r="J324" s="44"/>
      <c r="M324" s="44"/>
    </row>
    <row r="325" spans="1:13" s="1" customFormat="1" ht="15.75">
      <c r="A325" s="60"/>
      <c r="E325" s="60"/>
      <c r="F325" s="60"/>
      <c r="G325" s="44"/>
      <c r="J325" s="44"/>
      <c r="M325" s="44"/>
    </row>
    <row r="326" spans="1:13" s="1" customFormat="1" ht="15.75">
      <c r="A326" s="60"/>
      <c r="E326" s="60"/>
      <c r="F326" s="60"/>
      <c r="G326" s="44"/>
      <c r="J326" s="44"/>
      <c r="M326" s="44"/>
    </row>
    <row r="327" spans="1:13" s="1" customFormat="1" ht="15.75">
      <c r="A327" s="60"/>
      <c r="E327" s="60"/>
      <c r="F327" s="60"/>
      <c r="G327" s="44"/>
      <c r="J327" s="44"/>
      <c r="M327" s="44"/>
    </row>
    <row r="328" spans="1:13" s="1" customFormat="1" ht="15.75">
      <c r="A328" s="60"/>
      <c r="E328" s="60"/>
      <c r="F328" s="60"/>
      <c r="G328" s="44"/>
      <c r="J328" s="44"/>
      <c r="M328" s="44"/>
    </row>
    <row r="329" spans="1:13" s="1" customFormat="1" ht="15.75">
      <c r="A329" s="60"/>
      <c r="E329" s="60"/>
      <c r="F329" s="60"/>
      <c r="G329" s="44"/>
      <c r="J329" s="44"/>
      <c r="M329" s="44"/>
    </row>
    <row r="330" spans="1:13" s="1" customFormat="1" ht="15.75">
      <c r="A330" s="60"/>
      <c r="E330" s="60"/>
      <c r="F330" s="60"/>
      <c r="G330" s="44"/>
      <c r="J330" s="44"/>
      <c r="M330" s="44"/>
    </row>
    <row r="331" spans="1:13" s="1" customFormat="1" ht="15.75">
      <c r="A331" s="60"/>
      <c r="E331" s="60"/>
      <c r="F331" s="60"/>
      <c r="G331" s="44"/>
      <c r="J331" s="44"/>
      <c r="M331" s="44"/>
    </row>
    <row r="332" spans="1:13" s="1" customFormat="1" ht="15.75">
      <c r="A332" s="60"/>
      <c r="E332" s="60"/>
      <c r="F332" s="60"/>
      <c r="G332" s="44"/>
      <c r="J332" s="44"/>
      <c r="M332" s="44"/>
    </row>
    <row r="333" spans="1:13" s="1" customFormat="1" ht="15.75">
      <c r="A333" s="60"/>
      <c r="E333" s="60"/>
      <c r="F333" s="60"/>
      <c r="G333" s="44"/>
      <c r="J333" s="44"/>
      <c r="M333" s="44"/>
    </row>
    <row r="334" spans="1:13" s="1" customFormat="1" ht="15.75">
      <c r="A334" s="60"/>
      <c r="E334" s="60"/>
      <c r="F334" s="60"/>
      <c r="G334" s="44"/>
      <c r="J334" s="44"/>
      <c r="M334" s="44"/>
    </row>
    <row r="335" spans="1:13" s="1" customFormat="1" ht="15.75">
      <c r="A335" s="60"/>
      <c r="E335" s="60"/>
      <c r="F335" s="60"/>
      <c r="G335" s="44"/>
      <c r="J335" s="44"/>
      <c r="M335" s="44"/>
    </row>
    <row r="336" spans="1:13" s="1" customFormat="1" ht="15.75">
      <c r="A336" s="60"/>
      <c r="E336" s="60"/>
      <c r="F336" s="60"/>
      <c r="G336" s="44"/>
      <c r="J336" s="44"/>
      <c r="M336" s="44"/>
    </row>
    <row r="337" spans="1:13" s="1" customFormat="1" ht="15.75">
      <c r="A337" s="60"/>
      <c r="E337" s="60"/>
      <c r="F337" s="60"/>
      <c r="G337" s="44"/>
      <c r="J337" s="44"/>
      <c r="M337" s="44"/>
    </row>
    <row r="338" spans="1:13" s="1" customFormat="1" ht="15.75">
      <c r="A338" s="60"/>
      <c r="E338" s="60"/>
      <c r="F338" s="60"/>
      <c r="G338" s="44"/>
      <c r="J338" s="44"/>
      <c r="M338" s="44"/>
    </row>
    <row r="339" spans="1:13" s="1" customFormat="1" ht="15.75">
      <c r="A339" s="60"/>
      <c r="E339" s="60"/>
      <c r="F339" s="60"/>
      <c r="G339" s="44"/>
      <c r="J339" s="44"/>
      <c r="M339" s="44"/>
    </row>
    <row r="340" spans="1:13" s="1" customFormat="1" ht="15.75">
      <c r="A340" s="60"/>
      <c r="E340" s="60"/>
      <c r="F340" s="60"/>
      <c r="G340" s="44"/>
      <c r="J340" s="44"/>
      <c r="M340" s="44"/>
    </row>
    <row r="341" spans="1:13" s="1" customFormat="1" ht="15.75">
      <c r="A341" s="60"/>
      <c r="E341" s="60"/>
      <c r="F341" s="60"/>
      <c r="G341" s="44"/>
      <c r="J341" s="44"/>
      <c r="M341" s="44"/>
    </row>
    <row r="342" spans="1:13" s="1" customFormat="1" ht="15.75">
      <c r="A342" s="60"/>
      <c r="E342" s="60"/>
      <c r="F342" s="60"/>
      <c r="G342" s="44"/>
      <c r="J342" s="44"/>
      <c r="M342" s="44"/>
    </row>
    <row r="343" spans="1:13" s="1" customFormat="1" ht="15.75">
      <c r="A343" s="60"/>
      <c r="E343" s="60"/>
      <c r="F343" s="60"/>
      <c r="G343" s="44"/>
      <c r="J343" s="44"/>
      <c r="M343" s="44"/>
    </row>
    <row r="344" spans="1:13" s="1" customFormat="1" ht="15.75">
      <c r="A344" s="60"/>
      <c r="E344" s="60"/>
      <c r="F344" s="60"/>
      <c r="G344" s="44"/>
      <c r="J344" s="44"/>
      <c r="M344" s="44"/>
    </row>
    <row r="345" spans="1:13" s="1" customFormat="1" ht="15.75">
      <c r="A345" s="60"/>
      <c r="E345" s="60"/>
      <c r="F345" s="60"/>
      <c r="G345" s="44"/>
      <c r="J345" s="44"/>
      <c r="M345" s="44"/>
    </row>
    <row r="346" spans="1:13" s="1" customFormat="1" ht="15.75">
      <c r="A346" s="60"/>
      <c r="E346" s="60"/>
      <c r="F346" s="60"/>
      <c r="G346" s="44"/>
      <c r="J346" s="44"/>
      <c r="M346" s="44"/>
    </row>
    <row r="347" spans="1:13" s="1" customFormat="1" ht="15.75">
      <c r="A347" s="60"/>
      <c r="E347" s="60"/>
      <c r="F347" s="60"/>
      <c r="G347" s="44"/>
      <c r="J347" s="44"/>
      <c r="M347" s="44"/>
    </row>
    <row r="348" spans="1:13" s="1" customFormat="1" ht="15.75">
      <c r="A348" s="60"/>
      <c r="E348" s="60"/>
      <c r="F348" s="60"/>
      <c r="G348" s="44"/>
      <c r="J348" s="44"/>
      <c r="M348" s="44"/>
    </row>
    <row r="349" spans="1:13" s="1" customFormat="1" ht="15.75">
      <c r="A349" s="60"/>
      <c r="E349" s="60"/>
      <c r="F349" s="60"/>
      <c r="G349" s="44"/>
      <c r="J349" s="44"/>
      <c r="M349" s="44"/>
    </row>
    <row r="350" spans="1:13" s="1" customFormat="1" ht="15.75">
      <c r="A350" s="60"/>
      <c r="E350" s="60"/>
      <c r="F350" s="60"/>
      <c r="G350" s="44"/>
      <c r="J350" s="44"/>
      <c r="M350" s="44"/>
    </row>
    <row r="351" spans="1:13" s="1" customFormat="1" ht="15.75">
      <c r="A351" s="60"/>
      <c r="E351" s="60"/>
      <c r="F351" s="60"/>
      <c r="G351" s="44"/>
      <c r="J351" s="44"/>
      <c r="M351" s="44"/>
    </row>
    <row r="352" spans="1:13" s="1" customFormat="1" ht="15.75">
      <c r="A352" s="60"/>
      <c r="E352" s="60"/>
      <c r="F352" s="60"/>
      <c r="G352" s="44"/>
      <c r="J352" s="44"/>
      <c r="M352" s="44"/>
    </row>
  </sheetData>
  <sheetProtection/>
  <mergeCells count="31">
    <mergeCell ref="G72:G73"/>
    <mergeCell ref="J72:J73"/>
    <mergeCell ref="M72:M73"/>
    <mergeCell ref="E119:E120"/>
    <mergeCell ref="H119:H120"/>
    <mergeCell ref="K119:K120"/>
    <mergeCell ref="K33:K38"/>
    <mergeCell ref="H63:H65"/>
    <mergeCell ref="K48:K52"/>
    <mergeCell ref="K53:K56"/>
    <mergeCell ref="K57:K60"/>
    <mergeCell ref="K61:K62"/>
    <mergeCell ref="K63:K65"/>
    <mergeCell ref="E63:E65"/>
    <mergeCell ref="H48:H52"/>
    <mergeCell ref="H53:H56"/>
    <mergeCell ref="H57:H60"/>
    <mergeCell ref="H61:H62"/>
    <mergeCell ref="E33:E38"/>
    <mergeCell ref="H33:H38"/>
    <mergeCell ref="E53:E56"/>
    <mergeCell ref="E1:G1"/>
    <mergeCell ref="H1:J1"/>
    <mergeCell ref="K1:M1"/>
    <mergeCell ref="E153:E160"/>
    <mergeCell ref="F153:F160"/>
    <mergeCell ref="H153:H160"/>
    <mergeCell ref="K153:K160"/>
    <mergeCell ref="E48:E52"/>
    <mergeCell ref="E57:E60"/>
    <mergeCell ref="E61:E62"/>
  </mergeCells>
  <printOptions/>
  <pageMargins left="0.45" right="0.45" top="0.75" bottom="0.75" header="0.3" footer="0.3"/>
  <pageSetup horizontalDpi="600" verticalDpi="600" orientation="landscape" paperSize="9" scale="70" r:id="rId1"/>
  <rowBreaks count="4" manualBreakCount="4">
    <brk id="42" max="255" man="1"/>
    <brk id="75" max="255" man="1"/>
    <brk id="211" max="255" man="1"/>
    <brk id="251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philipp.palada</dc:creator>
  <cp:keywords/>
  <dc:description/>
  <cp:lastModifiedBy>Crockett</cp:lastModifiedBy>
  <cp:lastPrinted>2012-04-23T14:42:36Z</cp:lastPrinted>
  <dcterms:created xsi:type="dcterms:W3CDTF">2012-03-16T14:19:27Z</dcterms:created>
  <dcterms:modified xsi:type="dcterms:W3CDTF">2012-05-11T07:31:06Z</dcterms:modified>
  <cp:category/>
  <cp:version/>
  <cp:contentType/>
  <cp:contentStatus/>
</cp:coreProperties>
</file>