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gdanSimion\Downloads\"/>
    </mc:Choice>
  </mc:AlternateContent>
  <xr:revisionPtr revIDLastSave="0" documentId="8_{D1E2D117-CB7E-4A1B-A1DC-0119A51176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estment Database" sheetId="9" r:id="rId1"/>
    <sheet name="2019 Chart Regas EU-28" sheetId="26" r:id="rId2"/>
    <sheet name="2019 Chart Regas Europe" sheetId="25" r:id="rId3"/>
    <sheet name="2019 Chart Storage EU-28" sheetId="28" r:id="rId4"/>
    <sheet name="2019 Chart Storage Europe" sheetId="27" r:id="rId5"/>
    <sheet name="Chart Table" sheetId="13" state="hidden" r:id="rId6"/>
    <sheet name="Summary" sheetId="29" state="hidden" r:id="rId7"/>
  </sheets>
  <definedNames>
    <definedName name="_xlnm._FilterDatabase" localSheetId="0" hidden="1">'Investment Database'!$A$3:$H$81</definedName>
    <definedName name="_xlnm.Print_Area" localSheetId="0">'Investment Database'!$A$1:$J$108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13" l="1"/>
  <c r="G19" i="13"/>
  <c r="M27" i="29"/>
  <c r="M27" i="13" s="1"/>
  <c r="K27" i="29"/>
  <c r="K19" i="13" s="1"/>
  <c r="I27" i="29"/>
  <c r="I19" i="13" s="1"/>
  <c r="G27" i="29"/>
  <c r="E27" i="29"/>
  <c r="E19" i="13" s="1"/>
  <c r="C27" i="29"/>
  <c r="C19" i="13" s="1"/>
  <c r="M26" i="29"/>
  <c r="K26" i="29"/>
  <c r="I26" i="29"/>
  <c r="G26" i="29"/>
  <c r="E26" i="29"/>
  <c r="C26" i="29"/>
  <c r="M25" i="29"/>
  <c r="K25" i="29"/>
  <c r="I25" i="29"/>
  <c r="G25" i="29"/>
  <c r="E25" i="29"/>
  <c r="C25" i="29"/>
  <c r="M24" i="29"/>
  <c r="K24" i="29"/>
  <c r="I24" i="29"/>
  <c r="G24" i="29"/>
  <c r="E24" i="29"/>
  <c r="C24" i="29"/>
  <c r="M23" i="29"/>
  <c r="K23" i="29"/>
  <c r="I23" i="29"/>
  <c r="G23" i="29"/>
  <c r="E23" i="29"/>
  <c r="C23" i="29"/>
  <c r="M22" i="29"/>
  <c r="K22" i="29"/>
  <c r="I22" i="29"/>
  <c r="G22" i="29"/>
  <c r="E22" i="29"/>
  <c r="C22" i="29"/>
  <c r="M19" i="29"/>
  <c r="L19" i="29"/>
  <c r="K19" i="29"/>
  <c r="J19" i="29"/>
  <c r="I19" i="29"/>
  <c r="H19" i="29"/>
  <c r="G19" i="29"/>
  <c r="F19" i="29"/>
  <c r="E19" i="29"/>
  <c r="D19" i="29"/>
  <c r="C19" i="29"/>
  <c r="B19" i="29"/>
  <c r="M18" i="29"/>
  <c r="L18" i="29"/>
  <c r="K18" i="29"/>
  <c r="J18" i="29"/>
  <c r="I18" i="29"/>
  <c r="H18" i="29"/>
  <c r="G18" i="29"/>
  <c r="F18" i="29"/>
  <c r="E18" i="29"/>
  <c r="D18" i="29"/>
  <c r="C18" i="29"/>
  <c r="B18" i="29"/>
  <c r="M17" i="29"/>
  <c r="L17" i="29"/>
  <c r="K17" i="29"/>
  <c r="J17" i="29"/>
  <c r="I17" i="29"/>
  <c r="H17" i="29"/>
  <c r="G17" i="29"/>
  <c r="F17" i="29"/>
  <c r="E17" i="29"/>
  <c r="D17" i="29"/>
  <c r="C17" i="29"/>
  <c r="B17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M15" i="29"/>
  <c r="L15" i="29"/>
  <c r="K15" i="29"/>
  <c r="J15" i="29"/>
  <c r="I15" i="29"/>
  <c r="H15" i="29"/>
  <c r="G15" i="29"/>
  <c r="F15" i="29"/>
  <c r="E15" i="29"/>
  <c r="D15" i="29"/>
  <c r="C15" i="29"/>
  <c r="B15" i="29"/>
  <c r="M14" i="29"/>
  <c r="L14" i="29"/>
  <c r="K14" i="29"/>
  <c r="J14" i="29"/>
  <c r="E14" i="29"/>
  <c r="D14" i="29"/>
  <c r="C14" i="29"/>
  <c r="B14" i="29"/>
  <c r="M13" i="29"/>
  <c r="L13" i="29"/>
  <c r="K13" i="29"/>
  <c r="J13" i="29"/>
  <c r="E13" i="29"/>
  <c r="D13" i="29"/>
  <c r="C13" i="29"/>
  <c r="B13" i="29"/>
  <c r="M12" i="29"/>
  <c r="L12" i="29"/>
  <c r="K12" i="29"/>
  <c r="J12" i="29"/>
  <c r="E12" i="29"/>
  <c r="D12" i="29"/>
  <c r="C12" i="29"/>
  <c r="B12" i="29"/>
  <c r="M11" i="29"/>
  <c r="L11" i="29"/>
  <c r="K11" i="29"/>
  <c r="J11" i="29"/>
  <c r="E11" i="29"/>
  <c r="D11" i="29"/>
  <c r="C11" i="29"/>
  <c r="B11" i="29"/>
  <c r="M10" i="29"/>
  <c r="L10" i="29"/>
  <c r="K10" i="29"/>
  <c r="J10" i="29"/>
  <c r="E10" i="29"/>
  <c r="D10" i="29"/>
  <c r="C10" i="29"/>
  <c r="B10" i="29"/>
  <c r="M9" i="29"/>
  <c r="L9" i="29"/>
  <c r="K9" i="29"/>
  <c r="J9" i="29"/>
  <c r="E9" i="29"/>
  <c r="D9" i="29"/>
  <c r="C9" i="29"/>
  <c r="B9" i="29"/>
  <c r="M8" i="29"/>
  <c r="L8" i="29"/>
  <c r="K8" i="29"/>
  <c r="J8" i="29"/>
  <c r="E8" i="29"/>
  <c r="D8" i="29"/>
  <c r="C8" i="29"/>
  <c r="B8" i="29"/>
  <c r="M7" i="29"/>
  <c r="L7" i="29"/>
  <c r="K7" i="29"/>
  <c r="J7" i="29"/>
  <c r="E7" i="29"/>
  <c r="D7" i="29"/>
  <c r="C7" i="29"/>
  <c r="B7" i="29"/>
  <c r="M6" i="29"/>
  <c r="L6" i="29"/>
  <c r="K6" i="29"/>
  <c r="J6" i="29"/>
  <c r="E6" i="29"/>
  <c r="D6" i="29"/>
  <c r="C6" i="29"/>
  <c r="B6" i="29"/>
  <c r="M5" i="29"/>
  <c r="L5" i="29"/>
  <c r="K5" i="29"/>
  <c r="J5" i="29"/>
  <c r="E5" i="29"/>
  <c r="D5" i="29"/>
  <c r="C5" i="29"/>
  <c r="B5" i="29"/>
  <c r="M19" i="13" l="1"/>
  <c r="AL89" i="9" l="1"/>
  <c r="AL84" i="9" s="1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I84" i="9"/>
  <c r="D5" i="13" s="1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I85" i="9"/>
  <c r="B5" i="13"/>
  <c r="AK89" i="9"/>
  <c r="AK84" i="9" s="1"/>
  <c r="AH90" i="9"/>
  <c r="AH85" i="9" s="1"/>
  <c r="J91" i="9"/>
  <c r="J86" i="9" s="1"/>
  <c r="I91" i="9"/>
  <c r="I86" i="9" s="1"/>
  <c r="AN70" i="9"/>
  <c r="AP70" i="9" s="1"/>
  <c r="AR70" i="9" s="1"/>
  <c r="AT70" i="9" s="1"/>
  <c r="AV70" i="9" s="1"/>
  <c r="AX70" i="9" s="1"/>
  <c r="AZ70" i="9" s="1"/>
  <c r="BB70" i="9" s="1"/>
  <c r="AP57" i="9"/>
  <c r="AR57" i="9" s="1"/>
  <c r="AT57" i="9" s="1"/>
  <c r="AV57" i="9" s="1"/>
  <c r="AX57" i="9" s="1"/>
  <c r="AZ57" i="9" s="1"/>
  <c r="BB57" i="9" s="1"/>
  <c r="AN49" i="9"/>
  <c r="AP49" i="9" s="1"/>
  <c r="AR49" i="9" s="1"/>
  <c r="AT49" i="9" s="1"/>
  <c r="AV49" i="9" s="1"/>
  <c r="AX49" i="9" s="1"/>
  <c r="AZ49" i="9" s="1"/>
  <c r="BB49" i="9" s="1"/>
  <c r="AR36" i="9"/>
  <c r="AT36" i="9" s="1"/>
  <c r="AV36" i="9" s="1"/>
  <c r="AX36" i="9" s="1"/>
  <c r="AZ36" i="9" s="1"/>
  <c r="BB36" i="9" s="1"/>
  <c r="AP35" i="9"/>
  <c r="AR35" i="9" s="1"/>
  <c r="AT35" i="9" s="1"/>
  <c r="AV35" i="9" s="1"/>
  <c r="AX35" i="9" s="1"/>
  <c r="AZ35" i="9" s="1"/>
  <c r="BB35" i="9" s="1"/>
  <c r="AT26" i="9"/>
  <c r="AV26" i="9" s="1"/>
  <c r="AX26" i="9" s="1"/>
  <c r="AZ26" i="9" s="1"/>
  <c r="BB26" i="9" s="1"/>
  <c r="AS26" i="9"/>
  <c r="AU26" i="9" s="1"/>
  <c r="AW26" i="9" s="1"/>
  <c r="AY26" i="9" s="1"/>
  <c r="BA26" i="9" s="1"/>
  <c r="AN89" i="9" l="1"/>
  <c r="AN84" i="9" l="1"/>
  <c r="E20" i="29" s="1"/>
  <c r="C20" i="29"/>
  <c r="AJ90" i="9"/>
  <c r="AJ85" i="9" s="1"/>
  <c r="AI90" i="9"/>
  <c r="AI85" i="9" s="1"/>
  <c r="C20" i="13" l="1"/>
  <c r="E20" i="13"/>
  <c r="AU59" i="9"/>
  <c r="AW59" i="9" s="1"/>
  <c r="AY59" i="9" s="1"/>
  <c r="BA59" i="9" s="1"/>
  <c r="AM6" i="9" l="1"/>
  <c r="AY61" i="9"/>
  <c r="AY52" i="9"/>
  <c r="AZ52" i="9"/>
  <c r="AZ61" i="9"/>
  <c r="AZ67" i="9"/>
  <c r="AY67" i="9"/>
  <c r="AJ76" i="9"/>
  <c r="AL76" i="9" s="1"/>
  <c r="AN76" i="9" s="1"/>
  <c r="AP76" i="9" s="1"/>
  <c r="AR76" i="9" s="1"/>
  <c r="AT76" i="9" s="1"/>
  <c r="AV76" i="9" s="1"/>
  <c r="AX76" i="9" s="1"/>
  <c r="AZ76" i="9" s="1"/>
  <c r="BB76" i="9" s="1"/>
  <c r="AJ77" i="9"/>
  <c r="AL77" i="9" s="1"/>
  <c r="AN77" i="9" s="1"/>
  <c r="AP77" i="9" s="1"/>
  <c r="AR77" i="9" s="1"/>
  <c r="AT77" i="9" s="1"/>
  <c r="AV77" i="9" s="1"/>
  <c r="AX77" i="9" s="1"/>
  <c r="AZ77" i="9" s="1"/>
  <c r="AY77" i="9"/>
  <c r="BB79" i="9"/>
  <c r="AL73" i="9"/>
  <c r="AN73" i="9" s="1"/>
  <c r="AP73" i="9" s="1"/>
  <c r="AR73" i="9" s="1"/>
  <c r="AT73" i="9" s="1"/>
  <c r="AV73" i="9" s="1"/>
  <c r="AX73" i="9" s="1"/>
  <c r="AZ73" i="9" s="1"/>
  <c r="BB73" i="9" s="1"/>
  <c r="AM73" i="9"/>
  <c r="AO73" i="9" s="1"/>
  <c r="AQ73" i="9" s="1"/>
  <c r="AS73" i="9" s="1"/>
  <c r="AU73" i="9" s="1"/>
  <c r="AW73" i="9" s="1"/>
  <c r="AY73" i="9" s="1"/>
  <c r="BA73" i="9" s="1"/>
  <c r="AH66" i="9"/>
  <c r="AJ66" i="9" s="1"/>
  <c r="AL66" i="9" s="1"/>
  <c r="AN66" i="9" s="1"/>
  <c r="AP66" i="9" s="1"/>
  <c r="AR66" i="9" s="1"/>
  <c r="AT66" i="9" s="1"/>
  <c r="AV66" i="9" s="1"/>
  <c r="AX66" i="9" s="1"/>
  <c r="AZ66" i="9" s="1"/>
  <c r="BB66" i="9" s="1"/>
  <c r="AG66" i="9"/>
  <c r="AI66" i="9" s="1"/>
  <c r="AK66" i="9" s="1"/>
  <c r="AM66" i="9" s="1"/>
  <c r="AO66" i="9" s="1"/>
  <c r="AQ66" i="9" s="1"/>
  <c r="AS66" i="9" s="1"/>
  <c r="AU66" i="9" s="1"/>
  <c r="AW66" i="9" s="1"/>
  <c r="AY66" i="9" s="1"/>
  <c r="BA66" i="9" s="1"/>
  <c r="AM70" i="9"/>
  <c r="AO70" i="9" s="1"/>
  <c r="AQ70" i="9" s="1"/>
  <c r="AS70" i="9" s="1"/>
  <c r="AU70" i="9" s="1"/>
  <c r="AW70" i="9" s="1"/>
  <c r="AY70" i="9" s="1"/>
  <c r="BA70" i="9" s="1"/>
  <c r="AZ71" i="9"/>
  <c r="AY71" i="9"/>
  <c r="AM49" i="9"/>
  <c r="AZ48" i="9"/>
  <c r="AK48" i="9"/>
  <c r="AM48" i="9" s="1"/>
  <c r="AO48" i="9" s="1"/>
  <c r="AQ48" i="9" s="1"/>
  <c r="AS48" i="9" s="1"/>
  <c r="AU48" i="9" s="1"/>
  <c r="AW48" i="9" s="1"/>
  <c r="AY48" i="9" s="1"/>
  <c r="AI40" i="9"/>
  <c r="AK40" i="9" s="1"/>
  <c r="AM40" i="9" s="1"/>
  <c r="AO40" i="9" s="1"/>
  <c r="AQ40" i="9" s="1"/>
  <c r="AS40" i="9" s="1"/>
  <c r="AU40" i="9" s="1"/>
  <c r="AW40" i="9" s="1"/>
  <c r="BA40" i="9" s="1"/>
  <c r="AO49" i="9" l="1"/>
  <c r="AQ49" i="9" s="1"/>
  <c r="AS49" i="9" s="1"/>
  <c r="AU49" i="9" s="1"/>
  <c r="AW49" i="9" s="1"/>
  <c r="AY49" i="9" s="1"/>
  <c r="BA49" i="9" s="1"/>
  <c r="AM89" i="9"/>
  <c r="AY40" i="9"/>
  <c r="AM84" i="9" l="1"/>
  <c r="D20" i="29" s="1"/>
  <c r="B20" i="29"/>
  <c r="BA79" i="9"/>
  <c r="AT58" i="9" l="1"/>
  <c r="AV58" i="9" l="1"/>
  <c r="AJ40" i="9" l="1"/>
  <c r="AH34" i="9"/>
  <c r="AJ34" i="9" s="1"/>
  <c r="AL34" i="9" s="1"/>
  <c r="AN34" i="9" s="1"/>
  <c r="AP34" i="9" s="1"/>
  <c r="AR34" i="9" s="1"/>
  <c r="AT34" i="9" s="1"/>
  <c r="AV34" i="9" s="1"/>
  <c r="AX34" i="9" s="1"/>
  <c r="AZ34" i="9" s="1"/>
  <c r="AG34" i="9"/>
  <c r="AI34" i="9" s="1"/>
  <c r="AK34" i="9" s="1"/>
  <c r="AM34" i="9" s="1"/>
  <c r="AO34" i="9" s="1"/>
  <c r="AQ34" i="9" s="1"/>
  <c r="AS34" i="9" s="1"/>
  <c r="AU34" i="9" s="1"/>
  <c r="AW34" i="9" s="1"/>
  <c r="AY34" i="9" s="1"/>
  <c r="AX22" i="9"/>
  <c r="BB45" i="9" l="1"/>
  <c r="AZ45" i="9"/>
  <c r="BB22" i="9"/>
  <c r="AZ22" i="9"/>
  <c r="BA45" i="9"/>
  <c r="AY45" i="9"/>
  <c r="AL40" i="9"/>
  <c r="AN40" i="9" s="1"/>
  <c r="AP40" i="9" s="1"/>
  <c r="AR40" i="9" s="1"/>
  <c r="AT40" i="9" s="1"/>
  <c r="AV40" i="9" s="1"/>
  <c r="AX40" i="9" s="1"/>
  <c r="BB40" i="9" l="1"/>
  <c r="AZ40" i="9"/>
  <c r="AH46" i="9"/>
  <c r="AJ46" i="9" s="1"/>
  <c r="AL46" i="9" s="1"/>
  <c r="AN46" i="9" s="1"/>
  <c r="AP46" i="9" s="1"/>
  <c r="AR46" i="9" s="1"/>
  <c r="AT46" i="9" s="1"/>
  <c r="AV46" i="9" s="1"/>
  <c r="AX46" i="9" s="1"/>
  <c r="AG46" i="9"/>
  <c r="AI46" i="9" s="1"/>
  <c r="AK46" i="9" s="1"/>
  <c r="AM46" i="9" s="1"/>
  <c r="AO46" i="9" s="1"/>
  <c r="AQ46" i="9" s="1"/>
  <c r="AS46" i="9" s="1"/>
  <c r="AU46" i="9" s="1"/>
  <c r="AW46" i="9" s="1"/>
  <c r="BA46" i="9" l="1"/>
  <c r="AY46" i="9"/>
  <c r="BB46" i="9"/>
  <c r="AZ46" i="9"/>
  <c r="F15" i="13" l="1"/>
  <c r="G15" i="13"/>
  <c r="M5" i="13"/>
  <c r="L5" i="13"/>
  <c r="J5" i="13" l="1"/>
  <c r="K5" i="13"/>
  <c r="BB77" i="9" l="1"/>
  <c r="BA77" i="9"/>
  <c r="BB67" i="9"/>
  <c r="BB71" i="9"/>
  <c r="BA67" i="9"/>
  <c r="BA71" i="9"/>
  <c r="BA61" i="9"/>
  <c r="BB61" i="9"/>
  <c r="BA52" i="9"/>
  <c r="BB52" i="9"/>
  <c r="BB48" i="9"/>
  <c r="BA48" i="9"/>
  <c r="BB34" i="9"/>
  <c r="BA34" i="9"/>
  <c r="P79" i="9" l="1"/>
  <c r="R79" i="9" s="1"/>
  <c r="T79" i="9" s="1"/>
  <c r="V79" i="9" s="1"/>
  <c r="X79" i="9" s="1"/>
  <c r="Z79" i="9" s="1"/>
  <c r="AB79" i="9" s="1"/>
  <c r="AX58" i="9"/>
  <c r="AZ58" i="9" s="1"/>
  <c r="X44" i="9"/>
  <c r="Z44" i="9" s="1"/>
  <c r="AB44" i="9" s="1"/>
  <c r="AD44" i="9" s="1"/>
  <c r="AF44" i="9" s="1"/>
  <c r="AH44" i="9" s="1"/>
  <c r="AJ44" i="9" s="1"/>
  <c r="AL44" i="9" s="1"/>
  <c r="AN44" i="9" s="1"/>
  <c r="AP44" i="9" s="1"/>
  <c r="AR44" i="9" s="1"/>
  <c r="AT44" i="9" s="1"/>
  <c r="AV44" i="9" s="1"/>
  <c r="AX44" i="9" s="1"/>
  <c r="W44" i="9"/>
  <c r="AH41" i="9"/>
  <c r="AG41" i="9"/>
  <c r="AR32" i="9"/>
  <c r="AT32" i="9" s="1"/>
  <c r="AV32" i="9" s="1"/>
  <c r="AX32" i="9" s="1"/>
  <c r="AQ32" i="9"/>
  <c r="AF28" i="9"/>
  <c r="AE28" i="9"/>
  <c r="AP11" i="9"/>
  <c r="AR11" i="9" s="1"/>
  <c r="AT11" i="9" s="1"/>
  <c r="AV11" i="9" s="1"/>
  <c r="AX11" i="9" s="1"/>
  <c r="AL14" i="9"/>
  <c r="AN14" i="9" s="1"/>
  <c r="AP14" i="9" s="1"/>
  <c r="AR14" i="9" s="1"/>
  <c r="AT14" i="9" s="1"/>
  <c r="AV14" i="9" s="1"/>
  <c r="AX14" i="9" s="1"/>
  <c r="AG13" i="9"/>
  <c r="AI13" i="9" s="1"/>
  <c r="AK13" i="9" s="1"/>
  <c r="Y44" i="9" l="1"/>
  <c r="AM13" i="9"/>
  <c r="AO13" i="9" s="1"/>
  <c r="AQ13" i="9" s="1"/>
  <c r="AS13" i="9" s="1"/>
  <c r="AU13" i="9" s="1"/>
  <c r="AW13" i="9" s="1"/>
  <c r="BB32" i="9"/>
  <c r="AZ32" i="9"/>
  <c r="BB44" i="9"/>
  <c r="AZ44" i="9"/>
  <c r="BB14" i="9"/>
  <c r="AZ14" i="9"/>
  <c r="BB11" i="9"/>
  <c r="AZ11" i="9"/>
  <c r="BB58" i="9"/>
  <c r="AK90" i="9"/>
  <c r="AK85" i="9" s="1"/>
  <c r="AL90" i="9"/>
  <c r="AL85" i="9" s="1"/>
  <c r="C5" i="13"/>
  <c r="E5" i="13"/>
  <c r="AS32" i="9"/>
  <c r="AU32" i="9" s="1"/>
  <c r="AW32" i="9" s="1"/>
  <c r="AF5" i="9"/>
  <c r="AE5" i="9"/>
  <c r="AA44" i="9" l="1"/>
  <c r="BA13" i="9"/>
  <c r="AY13" i="9"/>
  <c r="AM90" i="9"/>
  <c r="AN90" i="9"/>
  <c r="BA32" i="9"/>
  <c r="AY32" i="9"/>
  <c r="AG5" i="9"/>
  <c r="AT27" i="9"/>
  <c r="AS27" i="9"/>
  <c r="AU27" i="9" s="1"/>
  <c r="AW27" i="9" s="1"/>
  <c r="AH13" i="9"/>
  <c r="AM85" i="9" l="1"/>
  <c r="H20" i="29" s="1"/>
  <c r="F20" i="29"/>
  <c r="AN85" i="9"/>
  <c r="I20" i="29" s="1"/>
  <c r="G20" i="29"/>
  <c r="AC44" i="9"/>
  <c r="AV27" i="9"/>
  <c r="AJ13" i="9"/>
  <c r="BA27" i="9"/>
  <c r="AY27" i="9"/>
  <c r="AI5" i="9"/>
  <c r="P43" i="9"/>
  <c r="W65" i="9"/>
  <c r="Y65" i="9" s="1"/>
  <c r="AA65" i="9" s="1"/>
  <c r="AC65" i="9" s="1"/>
  <c r="AE65" i="9" s="1"/>
  <c r="AI65" i="9" s="1"/>
  <c r="AK65" i="9" s="1"/>
  <c r="AM65" i="9" s="1"/>
  <c r="AO65" i="9" s="1"/>
  <c r="AQ65" i="9" s="1"/>
  <c r="AS65" i="9" s="1"/>
  <c r="AU65" i="9" s="1"/>
  <c r="AW65" i="9" s="1"/>
  <c r="X65" i="9"/>
  <c r="Z65" i="9" s="1"/>
  <c r="AB65" i="9" s="1"/>
  <c r="AD65" i="9" s="1"/>
  <c r="AF65" i="9" s="1"/>
  <c r="AH65" i="9" s="1"/>
  <c r="AJ65" i="9" s="1"/>
  <c r="AL65" i="9" s="1"/>
  <c r="AN65" i="9" s="1"/>
  <c r="AP65" i="9" s="1"/>
  <c r="AR65" i="9" s="1"/>
  <c r="AT65" i="9" s="1"/>
  <c r="AV65" i="9" s="1"/>
  <c r="AX65" i="9" s="1"/>
  <c r="Y79" i="9"/>
  <c r="AA79" i="9" s="1"/>
  <c r="I20" i="13" l="1"/>
  <c r="M20" i="13"/>
  <c r="G20" i="13"/>
  <c r="K20" i="13"/>
  <c r="AE44" i="9"/>
  <c r="H15" i="13"/>
  <c r="R43" i="9"/>
  <c r="AL13" i="9"/>
  <c r="AN13" i="9" s="1"/>
  <c r="AP13" i="9" s="1"/>
  <c r="AR13" i="9" s="1"/>
  <c r="AT13" i="9" s="1"/>
  <c r="AV13" i="9" s="1"/>
  <c r="AX13" i="9" s="1"/>
  <c r="AQ7" i="9"/>
  <c r="AX27" i="9"/>
  <c r="BB65" i="9"/>
  <c r="AZ65" i="9"/>
  <c r="BA65" i="9"/>
  <c r="AY65" i="9"/>
  <c r="BB38" i="9"/>
  <c r="AL5" i="9"/>
  <c r="AK5" i="9"/>
  <c r="AA76" i="9"/>
  <c r="AC76" i="9" s="1"/>
  <c r="AE76" i="9" s="1"/>
  <c r="AG76" i="9" s="1"/>
  <c r="AI76" i="9" s="1"/>
  <c r="AK76" i="9" s="1"/>
  <c r="AM76" i="9" s="1"/>
  <c r="AO76" i="9" s="1"/>
  <c r="AQ76" i="9" s="1"/>
  <c r="AS76" i="9" s="1"/>
  <c r="AU76" i="9" s="1"/>
  <c r="AW76" i="9" s="1"/>
  <c r="AF74" i="9"/>
  <c r="AH74" i="9" s="1"/>
  <c r="AJ74" i="9" s="1"/>
  <c r="AE74" i="9"/>
  <c r="AG74" i="9" s="1"/>
  <c r="AI74" i="9" s="1"/>
  <c r="Z60" i="9"/>
  <c r="AB60" i="9" s="1"/>
  <c r="Y60" i="9"/>
  <c r="AA60" i="9" s="1"/>
  <c r="AC50" i="9"/>
  <c r="AE50" i="9" s="1"/>
  <c r="AG50" i="9" s="1"/>
  <c r="AI50" i="9" s="1"/>
  <c r="AK50" i="9" s="1"/>
  <c r="AM50" i="9" s="1"/>
  <c r="AO50" i="9" s="1"/>
  <c r="AQ50" i="9" s="1"/>
  <c r="AS50" i="9" s="1"/>
  <c r="AU50" i="9" s="1"/>
  <c r="AW50" i="9" s="1"/>
  <c r="AD50" i="9"/>
  <c r="AF50" i="9" s="1"/>
  <c r="AH50" i="9" s="1"/>
  <c r="AJ50" i="9" s="1"/>
  <c r="AL50" i="9" s="1"/>
  <c r="AN50" i="9" s="1"/>
  <c r="AP50" i="9" s="1"/>
  <c r="AR50" i="9" s="1"/>
  <c r="AT50" i="9" s="1"/>
  <c r="AV50" i="9" s="1"/>
  <c r="AX50" i="9" s="1"/>
  <c r="AG44" i="9" l="1"/>
  <c r="T43" i="9"/>
  <c r="AS7" i="9"/>
  <c r="AZ27" i="9"/>
  <c r="BB27" i="9"/>
  <c r="AZ13" i="9"/>
  <c r="BB13" i="9"/>
  <c r="BB50" i="9"/>
  <c r="AZ50" i="9"/>
  <c r="BA50" i="9"/>
  <c r="AY50" i="9"/>
  <c r="BA76" i="9"/>
  <c r="AY76" i="9"/>
  <c r="AM5" i="9"/>
  <c r="AN5" i="9"/>
  <c r="AL74" i="9"/>
  <c r="AN74" i="9" s="1"/>
  <c r="AP74" i="9" s="1"/>
  <c r="AR74" i="9" s="1"/>
  <c r="AT74" i="9" s="1"/>
  <c r="AV74" i="9" s="1"/>
  <c r="AX74" i="9" s="1"/>
  <c r="AK74" i="9"/>
  <c r="AM74" i="9" s="1"/>
  <c r="AO74" i="9" s="1"/>
  <c r="AQ74" i="9" s="1"/>
  <c r="AS74" i="9" s="1"/>
  <c r="AU74" i="9" s="1"/>
  <c r="AW74" i="9" s="1"/>
  <c r="V43" i="9" l="1"/>
  <c r="AI44" i="9"/>
  <c r="AU7" i="9"/>
  <c r="BB74" i="9"/>
  <c r="AZ74" i="9"/>
  <c r="BA74" i="9"/>
  <c r="AY74" i="9"/>
  <c r="AP5" i="9"/>
  <c r="AO5" i="9"/>
  <c r="AJ41" i="9"/>
  <c r="AI41" i="9"/>
  <c r="AC64" i="9"/>
  <c r="AE64" i="9" s="1"/>
  <c r="AG64" i="9" s="1"/>
  <c r="AI64" i="9" s="1"/>
  <c r="AK64" i="9" s="1"/>
  <c r="AM64" i="9" s="1"/>
  <c r="AO64" i="9" s="1"/>
  <c r="AQ64" i="9" s="1"/>
  <c r="AS64" i="9" s="1"/>
  <c r="AU64" i="9" s="1"/>
  <c r="AW64" i="9" s="1"/>
  <c r="AD64" i="9"/>
  <c r="AF64" i="9" s="1"/>
  <c r="AH64" i="9" s="1"/>
  <c r="AJ64" i="9" s="1"/>
  <c r="AL64" i="9" s="1"/>
  <c r="AN64" i="9" s="1"/>
  <c r="AP64" i="9" s="1"/>
  <c r="AR64" i="9" s="1"/>
  <c r="AT64" i="9" s="1"/>
  <c r="AV64" i="9" s="1"/>
  <c r="AX64" i="9" s="1"/>
  <c r="AJ53" i="9"/>
  <c r="AL53" i="9" s="1"/>
  <c r="AN53" i="9" s="1"/>
  <c r="AP53" i="9" s="1"/>
  <c r="AR53" i="9" s="1"/>
  <c r="AT53" i="9" s="1"/>
  <c r="AV53" i="9" s="1"/>
  <c r="AX53" i="9" s="1"/>
  <c r="AI53" i="9"/>
  <c r="AK53" i="9" s="1"/>
  <c r="AM53" i="9" s="1"/>
  <c r="AO53" i="9" s="1"/>
  <c r="AD56" i="9"/>
  <c r="AF56" i="9" s="1"/>
  <c r="AH56" i="9" s="1"/>
  <c r="AJ56" i="9" s="1"/>
  <c r="AL56" i="9" s="1"/>
  <c r="AN56" i="9" s="1"/>
  <c r="AP56" i="9" s="1"/>
  <c r="AR56" i="9" s="1"/>
  <c r="AC56" i="9"/>
  <c r="AE56" i="9" s="1"/>
  <c r="AG56" i="9" s="1"/>
  <c r="AI56" i="9" s="1"/>
  <c r="AK56" i="9" s="1"/>
  <c r="AM56" i="9" s="1"/>
  <c r="AO56" i="9" s="1"/>
  <c r="AQ56" i="9" s="1"/>
  <c r="AS56" i="9" s="1"/>
  <c r="AD60" i="9"/>
  <c r="AF60" i="9" s="1"/>
  <c r="AH60" i="9" s="1"/>
  <c r="AJ60" i="9" s="1"/>
  <c r="AL60" i="9" s="1"/>
  <c r="AN60" i="9" s="1"/>
  <c r="AP60" i="9" s="1"/>
  <c r="AR60" i="9" s="1"/>
  <c r="AT60" i="9" s="1"/>
  <c r="AV60" i="9" s="1"/>
  <c r="AX60" i="9" s="1"/>
  <c r="AC60" i="9"/>
  <c r="AE60" i="9" s="1"/>
  <c r="AG60" i="9" s="1"/>
  <c r="AI60" i="9" s="1"/>
  <c r="AK60" i="9" s="1"/>
  <c r="AM60" i="9" s="1"/>
  <c r="AO60" i="9" s="1"/>
  <c r="AQ60" i="9" s="1"/>
  <c r="AS60" i="9" s="1"/>
  <c r="AU60" i="9" s="1"/>
  <c r="AW60" i="9" s="1"/>
  <c r="AF51" i="9"/>
  <c r="AH51" i="9" s="1"/>
  <c r="AJ51" i="9" s="1"/>
  <c r="AL51" i="9" s="1"/>
  <c r="AN51" i="9" s="1"/>
  <c r="AP51" i="9" s="1"/>
  <c r="AR51" i="9" s="1"/>
  <c r="AT51" i="9" s="1"/>
  <c r="AV51" i="9" s="1"/>
  <c r="AX51" i="9" s="1"/>
  <c r="AE51" i="9"/>
  <c r="AG51" i="9" s="1"/>
  <c r="AI51" i="9" s="1"/>
  <c r="AK51" i="9" s="1"/>
  <c r="AM51" i="9" s="1"/>
  <c r="AO51" i="9" s="1"/>
  <c r="AQ51" i="9" s="1"/>
  <c r="AS51" i="9" s="1"/>
  <c r="AU51" i="9" s="1"/>
  <c r="AW51" i="9" s="1"/>
  <c r="AA55" i="9"/>
  <c r="AC55" i="9" s="1"/>
  <c r="AE55" i="9" s="1"/>
  <c r="AG55" i="9" s="1"/>
  <c r="AI55" i="9" s="1"/>
  <c r="AK55" i="9" s="1"/>
  <c r="AM55" i="9" s="1"/>
  <c r="AO55" i="9" s="1"/>
  <c r="AQ55" i="9" s="1"/>
  <c r="AS55" i="9" s="1"/>
  <c r="AU55" i="9" s="1"/>
  <c r="AW55" i="9" s="1"/>
  <c r="AB55" i="9"/>
  <c r="AD55" i="9" s="1"/>
  <c r="AF55" i="9" s="1"/>
  <c r="AH55" i="9" s="1"/>
  <c r="AJ55" i="9" s="1"/>
  <c r="AL55" i="9" s="1"/>
  <c r="AN55" i="9" s="1"/>
  <c r="AP55" i="9" s="1"/>
  <c r="AR55" i="9" s="1"/>
  <c r="AT55" i="9" s="1"/>
  <c r="AV55" i="9" s="1"/>
  <c r="AX55" i="9" s="1"/>
  <c r="AD39" i="9"/>
  <c r="AF39" i="9" s="1"/>
  <c r="AH39" i="9" s="1"/>
  <c r="AJ39" i="9" s="1"/>
  <c r="AL39" i="9" s="1"/>
  <c r="AN39" i="9" s="1"/>
  <c r="AP39" i="9" s="1"/>
  <c r="AR39" i="9" s="1"/>
  <c r="AT39" i="9" s="1"/>
  <c r="AV39" i="9" s="1"/>
  <c r="AX39" i="9" s="1"/>
  <c r="AC39" i="9"/>
  <c r="AE39" i="9" s="1"/>
  <c r="AG39" i="9" s="1"/>
  <c r="AI39" i="9" s="1"/>
  <c r="AK39" i="9" s="1"/>
  <c r="AM39" i="9" s="1"/>
  <c r="AO39" i="9" s="1"/>
  <c r="AQ39" i="9" s="1"/>
  <c r="AS39" i="9" s="1"/>
  <c r="AU39" i="9" s="1"/>
  <c r="AW39" i="9" s="1"/>
  <c r="AS33" i="9"/>
  <c r="AU33" i="9" s="1"/>
  <c r="AW33" i="9" s="1"/>
  <c r="AT33" i="9"/>
  <c r="AB31" i="9"/>
  <c r="AD31" i="9" s="1"/>
  <c r="AF31" i="9" s="1"/>
  <c r="AH31" i="9" s="1"/>
  <c r="AL31" i="9" s="1"/>
  <c r="AN31" i="9" s="1"/>
  <c r="AP31" i="9" s="1"/>
  <c r="AR31" i="9" s="1"/>
  <c r="AT31" i="9" s="1"/>
  <c r="AV31" i="9" s="1"/>
  <c r="AX31" i="9" s="1"/>
  <c r="AA31" i="9"/>
  <c r="AC31" i="9" s="1"/>
  <c r="AE31" i="9" s="1"/>
  <c r="AG31" i="9" s="1"/>
  <c r="AK31" i="9" s="1"/>
  <c r="AM31" i="9" s="1"/>
  <c r="AO31" i="9" s="1"/>
  <c r="AQ31" i="9" s="1"/>
  <c r="AS31" i="9" s="1"/>
  <c r="AU31" i="9" s="1"/>
  <c r="AW31" i="9" s="1"/>
  <c r="AH28" i="9"/>
  <c r="AG28" i="9"/>
  <c r="V16" i="9"/>
  <c r="U16" i="9"/>
  <c r="L19" i="9"/>
  <c r="K19" i="9"/>
  <c r="L20" i="9"/>
  <c r="K20" i="9"/>
  <c r="AK44" i="9" l="1"/>
  <c r="X43" i="9"/>
  <c r="W16" i="9"/>
  <c r="Y16" i="9" s="1"/>
  <c r="X16" i="9"/>
  <c r="K91" i="9"/>
  <c r="K86" i="9" s="1"/>
  <c r="AV33" i="9"/>
  <c r="AW7" i="9"/>
  <c r="L91" i="9"/>
  <c r="L86" i="9" s="1"/>
  <c r="AK28" i="9"/>
  <c r="AM28" i="9" s="1"/>
  <c r="AO28" i="9" s="1"/>
  <c r="AQ28" i="9" s="1"/>
  <c r="AS28" i="9" s="1"/>
  <c r="AU28" i="9" s="1"/>
  <c r="AW28" i="9" s="1"/>
  <c r="BA28" i="9" s="1"/>
  <c r="AL28" i="9"/>
  <c r="AN28" i="9" s="1"/>
  <c r="AP28" i="9" s="1"/>
  <c r="AR28" i="9" s="1"/>
  <c r="AT28" i="9" s="1"/>
  <c r="AV28" i="9" s="1"/>
  <c r="AX28" i="9" s="1"/>
  <c r="BB28" i="9" s="1"/>
  <c r="BB55" i="9"/>
  <c r="AZ55" i="9"/>
  <c r="BA60" i="9"/>
  <c r="AY60" i="9"/>
  <c r="BA55" i="9"/>
  <c r="AY55" i="9"/>
  <c r="BB60" i="9"/>
  <c r="AZ60" i="9"/>
  <c r="BB53" i="9"/>
  <c r="AZ53" i="9"/>
  <c r="BA51" i="9"/>
  <c r="AY51" i="9"/>
  <c r="BB64" i="9"/>
  <c r="AZ64" i="9"/>
  <c r="BB51" i="9"/>
  <c r="AZ51" i="9"/>
  <c r="BA64" i="9"/>
  <c r="AY64" i="9"/>
  <c r="BA39" i="9"/>
  <c r="AY39" i="9"/>
  <c r="BB31" i="9"/>
  <c r="AZ31" i="9"/>
  <c r="BA31" i="9"/>
  <c r="AY31" i="9"/>
  <c r="BB39" i="9"/>
  <c r="AZ39" i="9"/>
  <c r="BA33" i="9"/>
  <c r="AY33" i="9"/>
  <c r="AG15" i="9"/>
  <c r="AH15" i="9"/>
  <c r="AP6" i="9"/>
  <c r="AO47" i="9"/>
  <c r="AO6" i="9"/>
  <c r="AO90" i="9" s="1"/>
  <c r="AR5" i="9"/>
  <c r="M19" i="9"/>
  <c r="AQ5" i="9"/>
  <c r="AU56" i="9"/>
  <c r="AT56" i="9"/>
  <c r="AK41" i="9"/>
  <c r="AM41" i="9" s="1"/>
  <c r="AO41" i="9" s="1"/>
  <c r="AQ41" i="9" s="1"/>
  <c r="AS41" i="9" s="1"/>
  <c r="AU41" i="9" s="1"/>
  <c r="AW41" i="9" s="1"/>
  <c r="AL41" i="9"/>
  <c r="AN41" i="9" s="1"/>
  <c r="AP41" i="9" s="1"/>
  <c r="AR41" i="9" s="1"/>
  <c r="AT41" i="9" s="1"/>
  <c r="AV41" i="9" s="1"/>
  <c r="AX41" i="9" s="1"/>
  <c r="AQ53" i="9"/>
  <c r="AS53" i="9" s="1"/>
  <c r="AU53" i="9" s="1"/>
  <c r="AW53" i="9" s="1"/>
  <c r="M20" i="9"/>
  <c r="N20" i="9"/>
  <c r="N19" i="9"/>
  <c r="AO85" i="9" l="1"/>
  <c r="H21" i="29" s="1"/>
  <c r="F21" i="29"/>
  <c r="Z43" i="9"/>
  <c r="J6" i="13"/>
  <c r="L6" i="13"/>
  <c r="AM44" i="9"/>
  <c r="AY28" i="9"/>
  <c r="Z16" i="9"/>
  <c r="M91" i="9"/>
  <c r="M86" i="9" s="1"/>
  <c r="AP90" i="9"/>
  <c r="BA7" i="9"/>
  <c r="AY7" i="9"/>
  <c r="AX33" i="9"/>
  <c r="AQ47" i="9"/>
  <c r="AO89" i="9"/>
  <c r="N91" i="9"/>
  <c r="N86" i="9" s="1"/>
  <c r="AZ28" i="9"/>
  <c r="BA53" i="9"/>
  <c r="AY53" i="9"/>
  <c r="BB41" i="9"/>
  <c r="BB42" i="9" s="1"/>
  <c r="AZ41" i="9"/>
  <c r="BA41" i="9"/>
  <c r="AY41" i="9"/>
  <c r="AW56" i="9"/>
  <c r="AV56" i="9"/>
  <c r="AX56" i="9" s="1"/>
  <c r="M6" i="13"/>
  <c r="K6" i="13"/>
  <c r="AQ6" i="9"/>
  <c r="AP47" i="9"/>
  <c r="AI15" i="9"/>
  <c r="AR6" i="9"/>
  <c r="E6" i="13"/>
  <c r="O19" i="9"/>
  <c r="AT5" i="9"/>
  <c r="AS5" i="9"/>
  <c r="D6" i="13"/>
  <c r="O20" i="9"/>
  <c r="Q20" i="9" s="1"/>
  <c r="C6" i="13"/>
  <c r="B6" i="13"/>
  <c r="P19" i="9"/>
  <c r="AA16" i="9"/>
  <c r="P20" i="9"/>
  <c r="AP85" i="9" l="1"/>
  <c r="I21" i="29" s="1"/>
  <c r="I21" i="13" s="1"/>
  <c r="I22" i="13" s="1"/>
  <c r="I23" i="13" s="1"/>
  <c r="I24" i="13" s="1"/>
  <c r="I25" i="13" s="1"/>
  <c r="I26" i="13" s="1"/>
  <c r="G21" i="29"/>
  <c r="G21" i="13" s="1"/>
  <c r="G22" i="13" s="1"/>
  <c r="G23" i="13" s="1"/>
  <c r="G24" i="13" s="1"/>
  <c r="G25" i="13" s="1"/>
  <c r="G26" i="13" s="1"/>
  <c r="AO84" i="9"/>
  <c r="D21" i="29" s="1"/>
  <c r="B21" i="29"/>
  <c r="AQ90" i="9"/>
  <c r="AB43" i="9"/>
  <c r="AO44" i="9"/>
  <c r="BB33" i="9"/>
  <c r="AZ33" i="9"/>
  <c r="AC16" i="9"/>
  <c r="O91" i="9"/>
  <c r="O86" i="9" s="1"/>
  <c r="AR47" i="9"/>
  <c r="AR90" i="9" s="1"/>
  <c r="AR85" i="9" s="1"/>
  <c r="AP89" i="9"/>
  <c r="AS47" i="9"/>
  <c r="AU47" i="9" s="1"/>
  <c r="AW47" i="9" s="1"/>
  <c r="AQ89" i="9"/>
  <c r="AB16" i="9"/>
  <c r="P91" i="9"/>
  <c r="P86" i="9" s="1"/>
  <c r="BB56" i="9"/>
  <c r="AZ56" i="9"/>
  <c r="BA56" i="9"/>
  <c r="AY56" i="9"/>
  <c r="AL15" i="9"/>
  <c r="M7" i="13"/>
  <c r="K7" i="13"/>
  <c r="G17" i="13"/>
  <c r="L7" i="13"/>
  <c r="J7" i="13"/>
  <c r="H17" i="13"/>
  <c r="F17" i="13"/>
  <c r="G16" i="13"/>
  <c r="G18" i="13"/>
  <c r="H16" i="13"/>
  <c r="F16" i="13"/>
  <c r="AK15" i="9"/>
  <c r="AT6" i="9"/>
  <c r="AS6" i="9"/>
  <c r="AS90" i="9" s="1"/>
  <c r="E7" i="13"/>
  <c r="B7" i="13"/>
  <c r="D7" i="13"/>
  <c r="AU5" i="9"/>
  <c r="Q19" i="9"/>
  <c r="Q91" i="9" s="1"/>
  <c r="Q86" i="9" s="1"/>
  <c r="B8" i="13"/>
  <c r="R19" i="9"/>
  <c r="AV5" i="9"/>
  <c r="C7" i="13"/>
  <c r="R20" i="9"/>
  <c r="S20" i="9"/>
  <c r="AP84" i="9" l="1"/>
  <c r="E21" i="29" s="1"/>
  <c r="C21" i="29"/>
  <c r="AS85" i="9"/>
  <c r="H23" i="29" s="1"/>
  <c r="F23" i="29"/>
  <c r="AQ84" i="9"/>
  <c r="D22" i="29" s="1"/>
  <c r="B22" i="29"/>
  <c r="AQ85" i="9"/>
  <c r="H22" i="29" s="1"/>
  <c r="F22" i="29"/>
  <c r="AD43" i="9"/>
  <c r="AQ44" i="9"/>
  <c r="R91" i="9"/>
  <c r="R86" i="9" s="1"/>
  <c r="BA47" i="9"/>
  <c r="AY47" i="9"/>
  <c r="AT47" i="9"/>
  <c r="AR89" i="9"/>
  <c r="AR84" i="9" s="1"/>
  <c r="AT90" i="9"/>
  <c r="AT85" i="9" s="1"/>
  <c r="AD16" i="9"/>
  <c r="AE16" i="9"/>
  <c r="AX18" i="9"/>
  <c r="AN15" i="9"/>
  <c r="L8" i="13"/>
  <c r="J8" i="13"/>
  <c r="M8" i="13"/>
  <c r="K8" i="13"/>
  <c r="H18" i="13"/>
  <c r="F18" i="13"/>
  <c r="T19" i="9"/>
  <c r="AU6" i="9"/>
  <c r="AU90" i="9" s="1"/>
  <c r="AM15" i="9"/>
  <c r="AV6" i="9"/>
  <c r="S19" i="9"/>
  <c r="S91" i="9" s="1"/>
  <c r="S86" i="9" s="1"/>
  <c r="E8" i="13"/>
  <c r="C9" i="13"/>
  <c r="AW5" i="9"/>
  <c r="AG19" i="9"/>
  <c r="AX5" i="9"/>
  <c r="D8" i="13"/>
  <c r="C8" i="13"/>
  <c r="U20" i="9"/>
  <c r="T20" i="9"/>
  <c r="C21" i="13" l="1"/>
  <c r="C22" i="13" s="1"/>
  <c r="C23" i="13" s="1"/>
  <c r="C24" i="13" s="1"/>
  <c r="C25" i="13" s="1"/>
  <c r="C26" i="13" s="1"/>
  <c r="K21" i="13"/>
  <c r="K22" i="13" s="1"/>
  <c r="K23" i="13" s="1"/>
  <c r="K24" i="13" s="1"/>
  <c r="K25" i="13" s="1"/>
  <c r="K26" i="13" s="1"/>
  <c r="E21" i="13"/>
  <c r="E22" i="13" s="1"/>
  <c r="E23" i="13" s="1"/>
  <c r="E24" i="13" s="1"/>
  <c r="E25" i="13" s="1"/>
  <c r="E26" i="13" s="1"/>
  <c r="M21" i="13"/>
  <c r="M22" i="13" s="1"/>
  <c r="M23" i="13" s="1"/>
  <c r="M24" i="13" s="1"/>
  <c r="M25" i="13" s="1"/>
  <c r="M26" i="13" s="1"/>
  <c r="AU85" i="9"/>
  <c r="H24" i="29" s="1"/>
  <c r="F24" i="29"/>
  <c r="AF43" i="9"/>
  <c r="I15" i="13"/>
  <c r="AS44" i="9"/>
  <c r="T91" i="9"/>
  <c r="T86" i="9" s="1"/>
  <c r="AP15" i="9"/>
  <c r="AF16" i="9"/>
  <c r="AO15" i="9"/>
  <c r="AV47" i="9"/>
  <c r="AV90" i="9" s="1"/>
  <c r="AV85" i="9" s="1"/>
  <c r="AT89" i="9"/>
  <c r="AT84" i="9" s="1"/>
  <c r="AG16" i="9"/>
  <c r="AZ5" i="9"/>
  <c r="AY5" i="9"/>
  <c r="BB18" i="9"/>
  <c r="AZ18" i="9"/>
  <c r="AS17" i="9"/>
  <c r="AW18" i="9"/>
  <c r="V19" i="9"/>
  <c r="AW6" i="9"/>
  <c r="BA5" i="9"/>
  <c r="AX6" i="9"/>
  <c r="BB5" i="9"/>
  <c r="E10" i="13"/>
  <c r="U19" i="9"/>
  <c r="U91" i="9" s="1"/>
  <c r="U86" i="9" s="1"/>
  <c r="E9" i="13"/>
  <c r="AI19" i="9"/>
  <c r="D9" i="13"/>
  <c r="B9" i="13"/>
  <c r="C10" i="13"/>
  <c r="V20" i="9"/>
  <c r="W20" i="9"/>
  <c r="AU44" i="9" l="1"/>
  <c r="AH43" i="9"/>
  <c r="I16" i="13"/>
  <c r="AY6" i="9"/>
  <c r="AY90" i="9" s="1"/>
  <c r="AW90" i="9"/>
  <c r="V91" i="9"/>
  <c r="V86" i="9" s="1"/>
  <c r="AI16" i="9"/>
  <c r="AH16" i="9"/>
  <c r="AX47" i="9"/>
  <c r="AX90" i="9" s="1"/>
  <c r="AX85" i="9" s="1"/>
  <c r="AV89" i="9"/>
  <c r="AV84" i="9" s="1"/>
  <c r="AU17" i="9"/>
  <c r="AZ6" i="9"/>
  <c r="X19" i="9"/>
  <c r="BA18" i="9"/>
  <c r="AY18" i="9"/>
  <c r="AR15" i="9"/>
  <c r="M10" i="13"/>
  <c r="AQ15" i="9"/>
  <c r="BB6" i="9"/>
  <c r="BA6" i="9"/>
  <c r="BA90" i="9" s="1"/>
  <c r="E11" i="13"/>
  <c r="W19" i="9"/>
  <c r="W91" i="9" s="1"/>
  <c r="W86" i="9" s="1"/>
  <c r="M9" i="13"/>
  <c r="K9" i="13"/>
  <c r="D10" i="13"/>
  <c r="B10" i="13"/>
  <c r="K10" i="13"/>
  <c r="AK19" i="9"/>
  <c r="L9" i="13"/>
  <c r="J9" i="13"/>
  <c r="C11" i="13"/>
  <c r="Y20" i="9"/>
  <c r="X20" i="9"/>
  <c r="AY85" i="9" l="1"/>
  <c r="H26" i="29" s="1"/>
  <c r="F26" i="29"/>
  <c r="BA85" i="9"/>
  <c r="H27" i="29" s="1"/>
  <c r="H19" i="13" s="1"/>
  <c r="H20" i="13" s="1"/>
  <c r="H21" i="13" s="1"/>
  <c r="H22" i="13" s="1"/>
  <c r="H23" i="13" s="1"/>
  <c r="H24" i="13" s="1"/>
  <c r="F27" i="29"/>
  <c r="F19" i="13" s="1"/>
  <c r="F20" i="13" s="1"/>
  <c r="F21" i="13" s="1"/>
  <c r="F22" i="13" s="1"/>
  <c r="F23" i="13" s="1"/>
  <c r="F24" i="13" s="1"/>
  <c r="F25" i="13" s="1"/>
  <c r="F26" i="13" s="1"/>
  <c r="AW85" i="9"/>
  <c r="H25" i="29" s="1"/>
  <c r="F25" i="29"/>
  <c r="M11" i="13"/>
  <c r="AJ43" i="9"/>
  <c r="I17" i="13"/>
  <c r="AW44" i="9"/>
  <c r="Z19" i="9"/>
  <c r="X91" i="9"/>
  <c r="X86" i="9" s="1"/>
  <c r="AJ16" i="9"/>
  <c r="BB47" i="9"/>
  <c r="BB89" i="9" s="1"/>
  <c r="BB84" i="9" s="1"/>
  <c r="AZ47" i="9"/>
  <c r="AZ89" i="9" s="1"/>
  <c r="AZ84" i="9" s="1"/>
  <c r="AX89" i="9"/>
  <c r="AX84" i="9" s="1"/>
  <c r="AK16" i="9"/>
  <c r="AW17" i="9"/>
  <c r="AT15" i="9"/>
  <c r="AS15" i="9"/>
  <c r="K11" i="13"/>
  <c r="E12" i="13"/>
  <c r="D11" i="13"/>
  <c r="B11" i="13"/>
  <c r="Y19" i="9"/>
  <c r="Y91" i="9" s="1"/>
  <c r="Y86" i="9" s="1"/>
  <c r="AM19" i="9"/>
  <c r="L10" i="13"/>
  <c r="J10" i="13"/>
  <c r="C12" i="13"/>
  <c r="AA20" i="9"/>
  <c r="Z20" i="9"/>
  <c r="H25" i="13" l="1"/>
  <c r="H26" i="13" s="1"/>
  <c r="BB90" i="9"/>
  <c r="BB85" i="9" s="1"/>
  <c r="AZ90" i="9"/>
  <c r="AL43" i="9"/>
  <c r="I18" i="13"/>
  <c r="M12" i="13"/>
  <c r="BA44" i="9"/>
  <c r="AY44" i="9"/>
  <c r="Z91" i="9"/>
  <c r="Z86" i="9" s="1"/>
  <c r="AL16" i="9"/>
  <c r="AB19" i="9"/>
  <c r="AM16" i="9"/>
  <c r="BA17" i="9"/>
  <c r="AY17" i="9"/>
  <c r="AV15" i="9"/>
  <c r="AU15" i="9"/>
  <c r="K12" i="13"/>
  <c r="E13" i="13"/>
  <c r="AA19" i="9"/>
  <c r="AA91" i="9" s="1"/>
  <c r="AA86" i="9" s="1"/>
  <c r="D12" i="13"/>
  <c r="B12" i="13"/>
  <c r="L11" i="13"/>
  <c r="J11" i="13"/>
  <c r="AO19" i="9"/>
  <c r="C13" i="13"/>
  <c r="AB20" i="9"/>
  <c r="AC20" i="9"/>
  <c r="AZ85" i="9" l="1"/>
  <c r="AN43" i="9"/>
  <c r="M13" i="13"/>
  <c r="AB91" i="9"/>
  <c r="AB86" i="9" s="1"/>
  <c r="AD19" i="9"/>
  <c r="AN16" i="9"/>
  <c r="AO16" i="9"/>
  <c r="AC19" i="9"/>
  <c r="AX15" i="9"/>
  <c r="AW15" i="9"/>
  <c r="B14" i="13"/>
  <c r="K13" i="13"/>
  <c r="L12" i="13"/>
  <c r="J12" i="13"/>
  <c r="E14" i="13"/>
  <c r="D13" i="13"/>
  <c r="B13" i="13"/>
  <c r="D15" i="13"/>
  <c r="D14" i="13"/>
  <c r="AQ19" i="9"/>
  <c r="C14" i="13"/>
  <c r="B15" i="13"/>
  <c r="AD20" i="9"/>
  <c r="AE20" i="9"/>
  <c r="AE91" i="9" s="1"/>
  <c r="AE86" i="9" s="1"/>
  <c r="AD91" i="9" l="1"/>
  <c r="M14" i="13"/>
  <c r="AP43" i="9"/>
  <c r="AY15" i="9"/>
  <c r="AC91" i="9"/>
  <c r="AC86" i="9" s="1"/>
  <c r="AZ15" i="9"/>
  <c r="AQ16" i="9"/>
  <c r="AP16" i="9"/>
  <c r="BB15" i="9"/>
  <c r="L16" i="13"/>
  <c r="BA15" i="9"/>
  <c r="E15" i="13"/>
  <c r="D16" i="13"/>
  <c r="AS19" i="9"/>
  <c r="AH19" i="9"/>
  <c r="K14" i="13"/>
  <c r="L13" i="13"/>
  <c r="J13" i="13"/>
  <c r="L14" i="13"/>
  <c r="J14" i="13"/>
  <c r="C15" i="13"/>
  <c r="B16" i="13"/>
  <c r="AG20" i="9"/>
  <c r="AG91" i="9" s="1"/>
  <c r="AG86" i="9" s="1"/>
  <c r="AF20" i="9"/>
  <c r="AF91" i="9" s="1"/>
  <c r="AF86" i="9" s="1"/>
  <c r="AD86" i="9" l="1"/>
  <c r="M15" i="13" s="1"/>
  <c r="J15" i="13"/>
  <c r="L15" i="13"/>
  <c r="AR43" i="9"/>
  <c r="AS16" i="9"/>
  <c r="AR16" i="9"/>
  <c r="L17" i="13"/>
  <c r="M16" i="13"/>
  <c r="J16" i="13"/>
  <c r="K15" i="13"/>
  <c r="AJ19" i="9"/>
  <c r="D17" i="13"/>
  <c r="E16" i="13"/>
  <c r="AU19" i="9"/>
  <c r="AI20" i="9"/>
  <c r="AI91" i="9" s="1"/>
  <c r="AI86" i="9" s="1"/>
  <c r="C16" i="13"/>
  <c r="AH20" i="9"/>
  <c r="AT43" i="9" l="1"/>
  <c r="AU16" i="9"/>
  <c r="AT16" i="9"/>
  <c r="AH91" i="9"/>
  <c r="AH86" i="9" s="1"/>
  <c r="E17" i="13"/>
  <c r="AL19" i="9"/>
  <c r="D18" i="13"/>
  <c r="AW19" i="9"/>
  <c r="K16" i="13"/>
  <c r="J17" i="13"/>
  <c r="B17" i="13"/>
  <c r="AJ20" i="9"/>
  <c r="AJ91" i="9" s="1"/>
  <c r="AJ86" i="9" s="1"/>
  <c r="AK20" i="9"/>
  <c r="AK91" i="9" s="1"/>
  <c r="AK86" i="9" s="1"/>
  <c r="M17" i="13" l="1"/>
  <c r="AV43" i="9"/>
  <c r="AW16" i="9"/>
  <c r="AV16" i="9"/>
  <c r="L18" i="13"/>
  <c r="M18" i="13"/>
  <c r="AY19" i="9"/>
  <c r="AN19" i="9"/>
  <c r="BA19" i="9"/>
  <c r="E18" i="13"/>
  <c r="AM20" i="9"/>
  <c r="AM91" i="9" s="1"/>
  <c r="K17" i="13"/>
  <c r="AL20" i="9"/>
  <c r="AL91" i="9" s="1"/>
  <c r="AL86" i="9" s="1"/>
  <c r="C17" i="13"/>
  <c r="J18" i="13"/>
  <c r="B18" i="13"/>
  <c r="AM86" i="9" l="1"/>
  <c r="L20" i="29" s="1"/>
  <c r="J20" i="29"/>
  <c r="AX43" i="9"/>
  <c r="AX16" i="9"/>
  <c r="AY16" i="9"/>
  <c r="BA16" i="9"/>
  <c r="AP19" i="9"/>
  <c r="AN20" i="9"/>
  <c r="AP20" i="9" s="1"/>
  <c r="AP91" i="9" s="1"/>
  <c r="AO20" i="9"/>
  <c r="K18" i="13"/>
  <c r="C18" i="13"/>
  <c r="AP86" i="9" l="1"/>
  <c r="M21" i="29" s="1"/>
  <c r="K21" i="29"/>
  <c r="AZ43" i="9"/>
  <c r="BB43" i="9"/>
  <c r="AN91" i="9"/>
  <c r="AO91" i="9"/>
  <c r="BB16" i="9"/>
  <c r="AZ16" i="9"/>
  <c r="AR19" i="9"/>
  <c r="AQ20" i="9"/>
  <c r="AQ91" i="9" s="1"/>
  <c r="AR20" i="9"/>
  <c r="AO86" i="9" l="1"/>
  <c r="L21" i="29" s="1"/>
  <c r="J21" i="29"/>
  <c r="AQ86" i="9"/>
  <c r="L22" i="29" s="1"/>
  <c r="J22" i="29"/>
  <c r="AN86" i="9"/>
  <c r="M20" i="29" s="1"/>
  <c r="K20" i="29"/>
  <c r="AR91" i="9"/>
  <c r="AR86" i="9" s="1"/>
  <c r="AT19" i="9"/>
  <c r="AS20" i="9"/>
  <c r="AT20" i="9"/>
  <c r="AT91" i="9" s="1"/>
  <c r="AT86" i="9" s="1"/>
  <c r="AV19" i="9" l="1"/>
  <c r="AX19" i="9" s="1"/>
  <c r="AS21" i="9"/>
  <c r="AU20" i="9"/>
  <c r="AV20" i="9"/>
  <c r="AV91" i="9" l="1"/>
  <c r="AV86" i="9" s="1"/>
  <c r="AS89" i="9"/>
  <c r="AS91" i="9"/>
  <c r="AZ19" i="9"/>
  <c r="AU21" i="9"/>
  <c r="AW20" i="9"/>
  <c r="AW91" i="9" s="1"/>
  <c r="BB19" i="9"/>
  <c r="AX20" i="9"/>
  <c r="AX91" i="9" s="1"/>
  <c r="AX86" i="9" s="1"/>
  <c r="AW86" i="9" l="1"/>
  <c r="L25" i="29" s="1"/>
  <c r="J25" i="29"/>
  <c r="AS86" i="9"/>
  <c r="L23" i="29" s="1"/>
  <c r="J23" i="29"/>
  <c r="AS84" i="9"/>
  <c r="D23" i="29" s="1"/>
  <c r="B23" i="29"/>
  <c r="AU89" i="9"/>
  <c r="AU91" i="9"/>
  <c r="AW21" i="9"/>
  <c r="AW89" i="9" s="1"/>
  <c r="AY20" i="9"/>
  <c r="AZ20" i="9"/>
  <c r="AZ91" i="9" s="1"/>
  <c r="AZ86" i="9" s="1"/>
  <c r="BA20" i="9"/>
  <c r="BB20" i="9"/>
  <c r="BB91" i="9" s="1"/>
  <c r="BB86" i="9" s="1"/>
  <c r="AU86" i="9" l="1"/>
  <c r="L24" i="29" s="1"/>
  <c r="J24" i="29"/>
  <c r="AU84" i="9"/>
  <c r="D24" i="29" s="1"/>
  <c r="B24" i="29"/>
  <c r="AW84" i="9"/>
  <c r="D25" i="29" s="1"/>
  <c r="B25" i="29"/>
  <c r="AY21" i="9"/>
  <c r="BA21" i="9"/>
  <c r="AY89" i="9" l="1"/>
  <c r="AY91" i="9"/>
  <c r="BA89" i="9"/>
  <c r="BA91" i="9"/>
  <c r="BA86" i="9" l="1"/>
  <c r="L27" i="29" s="1"/>
  <c r="J27" i="29"/>
  <c r="BA84" i="9"/>
  <c r="D27" i="29" s="1"/>
  <c r="B27" i="29"/>
  <c r="AY86" i="9"/>
  <c r="L26" i="29" s="1"/>
  <c r="J26" i="29"/>
  <c r="AY84" i="9"/>
  <c r="D26" i="29" s="1"/>
  <c r="B26" i="29"/>
  <c r="L19" i="13" l="1"/>
  <c r="L20" i="13" s="1"/>
  <c r="L21" i="13" s="1"/>
  <c r="L22" i="13" s="1"/>
  <c r="L23" i="13" s="1"/>
  <c r="L24" i="13" s="1"/>
  <c r="L25" i="13" s="1"/>
  <c r="L26" i="13" s="1"/>
  <c r="L27" i="13"/>
  <c r="B19" i="13"/>
  <c r="B20" i="13" s="1"/>
  <c r="B21" i="13" s="1"/>
  <c r="B22" i="13" s="1"/>
  <c r="B23" i="13" s="1"/>
  <c r="B24" i="13" s="1"/>
  <c r="B25" i="13" s="1"/>
  <c r="B26" i="13" s="1"/>
  <c r="D19" i="13"/>
  <c r="D20" i="13" s="1"/>
  <c r="D21" i="13" s="1"/>
  <c r="D22" i="13" s="1"/>
  <c r="D23" i="13" s="1"/>
  <c r="D24" i="13" s="1"/>
  <c r="D25" i="13" s="1"/>
  <c r="D26" i="13" s="1"/>
  <c r="J27" i="13"/>
  <c r="J19" i="13"/>
  <c r="J20" i="13" s="1"/>
  <c r="J21" i="13" s="1"/>
  <c r="J22" i="13" s="1"/>
  <c r="J23" i="13" s="1"/>
  <c r="J24" i="13" s="1"/>
  <c r="J25" i="13" s="1"/>
  <c r="J26" i="13" s="1"/>
</calcChain>
</file>

<file path=xl/sharedStrings.xml><?xml version="1.0" encoding="utf-8"?>
<sst xmlns="http://schemas.openxmlformats.org/spreadsheetml/2006/main" count="560" uniqueCount="188">
  <si>
    <t>n.a.</t>
  </si>
  <si>
    <t>Country</t>
  </si>
  <si>
    <t>Facility</t>
  </si>
  <si>
    <t>Operator</t>
  </si>
  <si>
    <t>Status</t>
  </si>
  <si>
    <t xml:space="preserve">Investment </t>
  </si>
  <si>
    <t>Start-up
year</t>
  </si>
  <si>
    <t>Comments</t>
  </si>
  <si>
    <r>
      <t>billion
m</t>
    </r>
    <r>
      <rPr>
        <b/>
        <vertAlign val="superscript"/>
        <sz val="12"/>
        <color theme="0"/>
        <rFont val="Calibri"/>
        <family val="2"/>
        <scheme val="minor"/>
      </rPr>
      <t>3</t>
    </r>
  </si>
  <si>
    <r>
      <t>m</t>
    </r>
    <r>
      <rPr>
        <b/>
        <vertAlign val="superscript"/>
        <sz val="12"/>
        <color theme="0"/>
        <rFont val="Calibri"/>
        <family val="2"/>
        <scheme val="minor"/>
      </rPr>
      <t>3</t>
    </r>
    <r>
      <rPr>
        <b/>
        <sz val="12"/>
        <color theme="0"/>
        <rFont val="Calibri"/>
        <family val="2"/>
        <scheme val="minor"/>
      </rPr>
      <t xml:space="preserve"> LNG</t>
    </r>
  </si>
  <si>
    <t>billion
m3</t>
  </si>
  <si>
    <t>m3 LNG</t>
  </si>
  <si>
    <t>Albania</t>
  </si>
  <si>
    <t>n</t>
  </si>
  <si>
    <t>Eagle LNG terminal (Levan)</t>
  </si>
  <si>
    <t>Gruppo Falcione</t>
  </si>
  <si>
    <t>planned</t>
  </si>
  <si>
    <t>new facility</t>
  </si>
  <si>
    <t>FSRU</t>
  </si>
  <si>
    <t>Belgium</t>
  </si>
  <si>
    <t>Zeebrugge LNG Terminal</t>
  </si>
  <si>
    <t>FLUXYS LNG</t>
  </si>
  <si>
    <t>operational</t>
  </si>
  <si>
    <t>existing</t>
  </si>
  <si>
    <t>under construction</t>
  </si>
  <si>
    <t>expansion</t>
  </si>
  <si>
    <t>Croatia</t>
  </si>
  <si>
    <t>Krk Island LNG terminal, Omišal</t>
  </si>
  <si>
    <t>LNG Croatia</t>
  </si>
  <si>
    <t>Cyprus</t>
  </si>
  <si>
    <t>Vassiliko LNG terminal</t>
  </si>
  <si>
    <t>CYGAS</t>
  </si>
  <si>
    <t>Estonia</t>
  </si>
  <si>
    <t>Muuga (Tallinn) LNG terminal</t>
  </si>
  <si>
    <t xml:space="preserve">Liwathon E.O.S. </t>
  </si>
  <si>
    <t>Paldiski LNG Terminal</t>
  </si>
  <si>
    <t>Balti Gaas</t>
  </si>
  <si>
    <t>Finland</t>
  </si>
  <si>
    <t>Hamina-Kotka LNG terminal</t>
  </si>
  <si>
    <t>Haminan Energia</t>
  </si>
  <si>
    <t>Small Scale</t>
  </si>
  <si>
    <t>Rauma LNG terminal</t>
  </si>
  <si>
    <t>AGA</t>
  </si>
  <si>
    <t>Tahkoluoto/Pori LNG Terminal</t>
  </si>
  <si>
    <t>Gasum</t>
  </si>
  <si>
    <t>Tornio Manga LNG terminal</t>
  </si>
  <si>
    <t>Manga LNG</t>
  </si>
  <si>
    <t>France</t>
  </si>
  <si>
    <t>Dunkerque LNG Terminal</t>
  </si>
  <si>
    <t>Dunkerque LNG</t>
  </si>
  <si>
    <t>Fos Cavaou LNG Terminal</t>
  </si>
  <si>
    <t>Fosmax LNG</t>
  </si>
  <si>
    <t>Fos-Tonkin LNG Terminal</t>
  </si>
  <si>
    <t>Elengy</t>
  </si>
  <si>
    <t>Montoir-de-Bretagne LNG Terminal</t>
  </si>
  <si>
    <t>Germany</t>
  </si>
  <si>
    <t>Brunsbuettel LNG Terminal</t>
  </si>
  <si>
    <t>Gasunie, Vopak, Oiltanking</t>
  </si>
  <si>
    <t>LNG Stade GmBh</t>
  </si>
  <si>
    <t>Macquarie Group Ltd. - China Harbour Engineering Co</t>
  </si>
  <si>
    <t>Rostock LNG terminal</t>
  </si>
  <si>
    <t>Novatek 49% - Fluxys 51%</t>
  </si>
  <si>
    <t>Mid Scale</t>
  </si>
  <si>
    <t>Wilhelmshaven</t>
  </si>
  <si>
    <t>UNIPER with MOL</t>
  </si>
  <si>
    <t>Greece</t>
  </si>
  <si>
    <t>Alexandroupolis LNG terminal</t>
  </si>
  <si>
    <t>Gastrade</t>
  </si>
  <si>
    <t>Revithoussa</t>
  </si>
  <si>
    <t>DESFA</t>
  </si>
  <si>
    <t>Ireland</t>
  </si>
  <si>
    <t>Cork LNG Terminal</t>
  </si>
  <si>
    <t>NextDecade</t>
  </si>
  <si>
    <t>Shannon LNG terminal</t>
  </si>
  <si>
    <t>Shannon LNG</t>
  </si>
  <si>
    <t>Large onshore</t>
  </si>
  <si>
    <t>Italy</t>
  </si>
  <si>
    <t>FSRU OLT Offshore LNG Toscana</t>
  </si>
  <si>
    <t>OLT Offshore LNG Toscana</t>
  </si>
  <si>
    <t>Panigaglia LNG terminal</t>
  </si>
  <si>
    <t>GNL Italia</t>
  </si>
  <si>
    <t>Porto Empedocle (Sicilia) LNG terminal</t>
  </si>
  <si>
    <t>Enel</t>
  </si>
  <si>
    <t>Porto Levante LNG terminal</t>
  </si>
  <si>
    <t>Adriatic LNG</t>
  </si>
  <si>
    <t>Oristano - Santa Giusta LNG Terminal</t>
  </si>
  <si>
    <t>Higas</t>
  </si>
  <si>
    <t>small</t>
  </si>
  <si>
    <t>Ravena LNG terminal</t>
  </si>
  <si>
    <t>Depositi Otaliani GNL</t>
  </si>
  <si>
    <t>Latvia</t>
  </si>
  <si>
    <t xml:space="preserve">Kundzinsalas (Riga) </t>
  </si>
  <si>
    <t xml:space="preserve">Kundzinsalas </t>
  </si>
  <si>
    <t>Skulte LNG terminal</t>
  </si>
  <si>
    <t>FRU</t>
  </si>
  <si>
    <t>Lithuania</t>
  </si>
  <si>
    <t>FSRU Independence</t>
  </si>
  <si>
    <t>Klaipedos Nafta</t>
  </si>
  <si>
    <t>Malta</t>
  </si>
  <si>
    <t>Malta Delimara LNG terminal</t>
  </si>
  <si>
    <t>ElectroGas Malta Ltd</t>
  </si>
  <si>
    <t>FSU+onshore regasification</t>
  </si>
  <si>
    <t>Netherlands</t>
  </si>
  <si>
    <t>Gate terminal, Rotterdam</t>
  </si>
  <si>
    <t>Gate terminal</t>
  </si>
  <si>
    <t>Norway</t>
  </si>
  <si>
    <t>Mosjoen LNG terminal</t>
  </si>
  <si>
    <t>Gasnor</t>
  </si>
  <si>
    <t>Øra LNG, Fredrikstad LNG Terminal</t>
  </si>
  <si>
    <t>SkanGas</t>
  </si>
  <si>
    <t>Poland</t>
  </si>
  <si>
    <t>FSRU Polish Baltic Sea Coast</t>
  </si>
  <si>
    <t>GAZ-SYSTEM</t>
  </si>
  <si>
    <t>Swinoujscie LNG Terminal</t>
  </si>
  <si>
    <t>Portugal</t>
  </si>
  <si>
    <t>Sines LNG Terminal</t>
  </si>
  <si>
    <t>REN Atlantico</t>
  </si>
  <si>
    <t>Russia</t>
  </si>
  <si>
    <t>Kaliningrad LNG terminal</t>
  </si>
  <si>
    <t xml:space="preserve">Gazprom </t>
  </si>
  <si>
    <t>Spain</t>
  </si>
  <si>
    <t>Barcelona LNG Terminal</t>
  </si>
  <si>
    <t>Enagás</t>
  </si>
  <si>
    <t>Bilbao LNG terminal</t>
  </si>
  <si>
    <t>BBG</t>
  </si>
  <si>
    <t>Cartagena LNG Terminal</t>
  </si>
  <si>
    <t>Gran Canaria (Arinaga) LNG terminal</t>
  </si>
  <si>
    <t>Gascan</t>
  </si>
  <si>
    <t>Huelva LNG Terminal</t>
  </si>
  <si>
    <t>Mugardos LNG Terminal</t>
  </si>
  <si>
    <t>Reganosa</t>
  </si>
  <si>
    <t>Sagunto LNG terminal</t>
  </si>
  <si>
    <t>Saggas</t>
  </si>
  <si>
    <t>Tenerife (Arico-Granadilla) LNG terminal</t>
  </si>
  <si>
    <t>Sweden</t>
  </si>
  <si>
    <t>Gävle LNG terminal</t>
  </si>
  <si>
    <t>Göteborg LNG terminal</t>
  </si>
  <si>
    <t>Swedegas</t>
  </si>
  <si>
    <t>Lysekil LNG Terminal</t>
  </si>
  <si>
    <t>Nynäshamn LNG terminal</t>
  </si>
  <si>
    <t>Turkey</t>
  </si>
  <si>
    <t>Aliaga Etki LNG Terminal Neptune</t>
  </si>
  <si>
    <t>Etki Liman</t>
  </si>
  <si>
    <t>Aliaga Izmir LNG Terminal</t>
  </si>
  <si>
    <t>EgeGaz</t>
  </si>
  <si>
    <t>FSRU Gulf of Saros</t>
  </si>
  <si>
    <t>BOTAS</t>
  </si>
  <si>
    <t>FSRU Iskendurun (Dörtyol)</t>
  </si>
  <si>
    <t>Marmara Ereglisi LNG terminal</t>
  </si>
  <si>
    <t>UK</t>
  </si>
  <si>
    <t>Gibraltar LNG Terminal</t>
  </si>
  <si>
    <t>Gasnor (100% Shell)</t>
  </si>
  <si>
    <t>Isle of Grain LNG terminal</t>
  </si>
  <si>
    <t>Grain LNG</t>
  </si>
  <si>
    <t>Milford Haven - Dragon LNG terminal</t>
  </si>
  <si>
    <t>Dragon LNG</t>
  </si>
  <si>
    <t>Milford Haven - South Hook LNG terminal</t>
  </si>
  <si>
    <t>South Hook LNG</t>
  </si>
  <si>
    <t>Port Meridian LNG terminal</t>
  </si>
  <si>
    <t>Port Meridian Energy</t>
  </si>
  <si>
    <t>Teesside LNG port</t>
  </si>
  <si>
    <t>Trafigura</t>
  </si>
  <si>
    <t>suspended</t>
  </si>
  <si>
    <t>Ukraine</t>
  </si>
  <si>
    <t>Yuzhnyi LNG terminal</t>
  </si>
  <si>
    <t>First Gas / BW Gas</t>
  </si>
  <si>
    <t>EU-28 large-scale (incl. FSRU and others)</t>
  </si>
  <si>
    <t>Europe large-scale (incl. FSRU and others)</t>
  </si>
  <si>
    <t>This database represents the data of the GIE LNG Map, status April 2019, published in May 2019.</t>
  </si>
  <si>
    <t>Columns</t>
  </si>
  <si>
    <r>
      <t>billion m</t>
    </r>
    <r>
      <rPr>
        <vertAlign val="superscript"/>
        <sz val="14"/>
        <rFont val="Arial"/>
        <family val="2"/>
      </rPr>
      <t>3</t>
    </r>
  </si>
  <si>
    <t>Annual regasification capacity</t>
  </si>
  <si>
    <r>
      <t>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 xml:space="preserve"> LNG</t>
    </r>
  </si>
  <si>
    <t>Storage capacity</t>
  </si>
  <si>
    <t>If the data on the LNG map show a capacity range, only the highest capacity is used in this database.</t>
  </si>
  <si>
    <t>existing facility</t>
  </si>
  <si>
    <t>final investment decision not taken</t>
  </si>
  <si>
    <t>Europe</t>
  </si>
  <si>
    <t>EU-28</t>
  </si>
  <si>
    <r>
      <t>billion
m</t>
    </r>
    <r>
      <rPr>
        <vertAlign val="superscript"/>
        <sz val="10"/>
        <rFont val="Arial"/>
        <family val="2"/>
      </rPr>
      <t>3</t>
    </r>
  </si>
  <si>
    <r>
      <t>million
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LNG</t>
    </r>
  </si>
  <si>
    <t>reference year</t>
  </si>
  <si>
    <t>Gasport</t>
  </si>
  <si>
    <t>Spain*</t>
  </si>
  <si>
    <t>*Gijón (Musel) LNG terminal</t>
  </si>
  <si>
    <t xml:space="preserve"> *Facility pending start-up authorisation by the government according to Royal Decree-Law 13/2012. Construction has been completed and the
government will grant the start-up authorization when the capacity is required.</t>
  </si>
  <si>
    <t>final investment decision taken or under mandatory plan</t>
  </si>
  <si>
    <t xml:space="preserve">GLE Investment Database @ revision October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</si>
</sst>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\ _p_t_a_-;\-* #,##0.00\ _p_t_a_-;_-* &quot;-&quot;??\ _p_t_a_-;_-@_-"/>
    <numFmt numFmtId="165" formatCode="0.0"/>
  </numFmts>
  <fonts count="3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vertAlign val="superscript"/>
      <sz val="14"/>
      <name val="Arial"/>
      <family val="2"/>
    </font>
    <font>
      <vertAlign val="superscript"/>
      <sz val="10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b/>
      <sz val="2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4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3" applyNumberFormat="0" applyFill="0" applyAlignment="0" applyProtection="0"/>
    <xf numFmtId="0" fontId="17" fillId="22" borderId="0" applyNumberFormat="0" applyBorder="0" applyAlignment="0" applyProtection="0"/>
    <xf numFmtId="0" fontId="18" fillId="0" borderId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18" fillId="0" borderId="0" xfId="0" applyFont="1"/>
    <xf numFmtId="0" fontId="26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4" borderId="0" xfId="0" applyFont="1" applyFill="1" applyBorder="1" applyAlignment="1">
      <alignment vertical="center" wrapText="1"/>
    </xf>
    <xf numFmtId="0" fontId="29" fillId="26" borderId="0" xfId="0" applyFont="1" applyFill="1" applyBorder="1" applyAlignment="1">
      <alignment vertical="center"/>
    </xf>
    <xf numFmtId="0" fontId="29" fillId="27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165" fontId="3" fillId="0" borderId="0" xfId="0" applyNumberFormat="1" applyFont="1" applyFill="1" applyAlignment="1">
      <alignment horizontal="center" vertical="center"/>
    </xf>
    <xf numFmtId="3" fontId="30" fillId="27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24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34" fillId="0" borderId="12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left" vertical="center" wrapText="1"/>
    </xf>
    <xf numFmtId="0" fontId="34" fillId="25" borderId="23" xfId="0" applyFont="1" applyFill="1" applyBorder="1" applyAlignment="1">
      <alignment horizontal="center" vertical="center"/>
    </xf>
    <xf numFmtId="3" fontId="34" fillId="25" borderId="14" xfId="0" applyNumberFormat="1" applyFont="1" applyFill="1" applyBorder="1" applyAlignment="1">
      <alignment horizontal="center" vertical="center"/>
    </xf>
    <xf numFmtId="0" fontId="34" fillId="25" borderId="14" xfId="0" applyFont="1" applyFill="1" applyBorder="1" applyAlignment="1">
      <alignment horizontal="center" vertical="center"/>
    </xf>
    <xf numFmtId="0" fontId="34" fillId="25" borderId="0" xfId="0" applyFont="1" applyFill="1" applyBorder="1" applyAlignment="1">
      <alignment horizontal="center" vertical="center"/>
    </xf>
    <xf numFmtId="3" fontId="34" fillId="0" borderId="12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/>
    </xf>
    <xf numFmtId="0" fontId="34" fillId="25" borderId="18" xfId="0" applyFont="1" applyFill="1" applyBorder="1" applyAlignment="1">
      <alignment horizontal="center" vertical="center"/>
    </xf>
    <xf numFmtId="3" fontId="34" fillId="25" borderId="19" xfId="0" applyNumberFormat="1" applyFont="1" applyFill="1" applyBorder="1" applyAlignment="1">
      <alignment horizontal="center" vertical="center"/>
    </xf>
    <xf numFmtId="0" fontId="34" fillId="25" borderId="19" xfId="0" applyFont="1" applyFill="1" applyBorder="1" applyAlignment="1">
      <alignment horizontal="center" vertical="center"/>
    </xf>
    <xf numFmtId="3" fontId="34" fillId="25" borderId="20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3" fontId="34" fillId="0" borderId="11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/>
    </xf>
    <xf numFmtId="3" fontId="34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13" xfId="4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13" xfId="40" applyFont="1" applyFill="1" applyBorder="1" applyAlignment="1">
      <alignment horizontal="center" vertical="center"/>
    </xf>
    <xf numFmtId="0" fontId="34" fillId="0" borderId="13" xfId="40" applyFont="1" applyFill="1" applyBorder="1" applyAlignment="1">
      <alignment horizontal="left" vertical="center" wrapText="1"/>
    </xf>
    <xf numFmtId="0" fontId="34" fillId="0" borderId="10" xfId="40" applyFont="1" applyFill="1" applyBorder="1" applyAlignment="1">
      <alignment horizontal="center" vertical="center"/>
    </xf>
    <xf numFmtId="3" fontId="34" fillId="0" borderId="10" xfId="40" applyNumberFormat="1" applyFont="1" applyFill="1" applyBorder="1" applyAlignment="1">
      <alignment horizontal="center" vertical="center"/>
    </xf>
    <xf numFmtId="3" fontId="34" fillId="25" borderId="0" xfId="0" applyNumberFormat="1" applyFont="1" applyFill="1" applyBorder="1" applyAlignment="1">
      <alignment horizontal="center" vertical="center"/>
    </xf>
    <xf numFmtId="3" fontId="34" fillId="0" borderId="13" xfId="40" applyNumberFormat="1" applyFont="1" applyFill="1" applyBorder="1" applyAlignment="1">
      <alignment horizontal="center" vertical="center"/>
    </xf>
    <xf numFmtId="0" fontId="34" fillId="0" borderId="11" xfId="40" applyFont="1" applyFill="1" applyBorder="1" applyAlignment="1">
      <alignment horizontal="center" vertical="center"/>
    </xf>
    <xf numFmtId="0" fontId="34" fillId="0" borderId="19" xfId="40" applyFont="1" applyFill="1" applyBorder="1" applyAlignment="1">
      <alignment horizontal="left" vertical="center"/>
    </xf>
    <xf numFmtId="0" fontId="34" fillId="0" borderId="0" xfId="40" applyFont="1" applyFill="1" applyBorder="1" applyAlignment="1">
      <alignment horizontal="left" vertical="center"/>
    </xf>
    <xf numFmtId="0" fontId="34" fillId="0" borderId="12" xfId="40" applyFont="1" applyFill="1" applyBorder="1" applyAlignment="1">
      <alignment horizontal="center" vertical="center"/>
    </xf>
    <xf numFmtId="0" fontId="34" fillId="0" borderId="14" xfId="40" applyFont="1" applyFill="1" applyBorder="1" applyAlignment="1">
      <alignment horizontal="left" vertical="center"/>
    </xf>
    <xf numFmtId="0" fontId="34" fillId="25" borderId="15" xfId="0" applyFont="1" applyFill="1" applyBorder="1" applyAlignment="1">
      <alignment horizontal="center" vertical="center"/>
    </xf>
    <xf numFmtId="0" fontId="34" fillId="25" borderId="16" xfId="0" applyFont="1" applyFill="1" applyBorder="1" applyAlignment="1">
      <alignment horizontal="center" vertical="center"/>
    </xf>
    <xf numFmtId="0" fontId="34" fillId="25" borderId="17" xfId="0" applyFont="1" applyFill="1" applyBorder="1" applyAlignment="1">
      <alignment horizontal="center" vertical="center"/>
    </xf>
    <xf numFmtId="0" fontId="34" fillId="0" borderId="13" xfId="0" applyFont="1" applyFill="1" applyBorder="1" applyAlignment="1"/>
    <xf numFmtId="0" fontId="34" fillId="0" borderId="13" xfId="0" applyFont="1" applyFill="1" applyBorder="1" applyAlignment="1">
      <alignment horizontal="center"/>
    </xf>
    <xf numFmtId="3" fontId="34" fillId="25" borderId="16" xfId="0" applyNumberFormat="1" applyFont="1" applyFill="1" applyBorder="1" applyAlignment="1">
      <alignment horizontal="center" vertical="center"/>
    </xf>
    <xf numFmtId="3" fontId="34" fillId="0" borderId="13" xfId="0" applyNumberFormat="1" applyFont="1" applyFill="1" applyBorder="1" applyAlignment="1">
      <alignment horizontal="center" vertical="center" wrapText="1"/>
    </xf>
    <xf numFmtId="3" fontId="34" fillId="0" borderId="13" xfId="0" applyNumberFormat="1" applyFont="1" applyFill="1" applyBorder="1" applyAlignment="1">
      <alignment horizontal="left" vertical="center"/>
    </xf>
    <xf numFmtId="3" fontId="34" fillId="0" borderId="11" xfId="0" applyNumberFormat="1" applyFont="1" applyFill="1" applyBorder="1" applyAlignment="1">
      <alignment horizontal="left" vertical="center"/>
    </xf>
    <xf numFmtId="0" fontId="34" fillId="0" borderId="18" xfId="0" applyFont="1" applyFill="1" applyBorder="1" applyAlignment="1">
      <alignment horizontal="left" vertical="center"/>
    </xf>
    <xf numFmtId="165" fontId="34" fillId="25" borderId="16" xfId="0" applyNumberFormat="1" applyFont="1" applyFill="1" applyBorder="1" applyAlignment="1">
      <alignment horizontal="center" vertical="center"/>
    </xf>
    <xf numFmtId="3" fontId="34" fillId="25" borderId="17" xfId="0" applyNumberFormat="1" applyFont="1" applyFill="1" applyBorder="1" applyAlignment="1">
      <alignment horizontal="center" vertical="center"/>
    </xf>
    <xf numFmtId="165" fontId="34" fillId="0" borderId="20" xfId="0" applyNumberFormat="1" applyFont="1" applyFill="1" applyBorder="1" applyAlignment="1">
      <alignment horizontal="center" vertical="center"/>
    </xf>
    <xf numFmtId="165" fontId="34" fillId="0" borderId="11" xfId="0" applyNumberFormat="1" applyFont="1" applyFill="1" applyBorder="1" applyAlignment="1">
      <alignment horizontal="center" vertical="center"/>
    </xf>
    <xf numFmtId="3" fontId="34" fillId="0" borderId="12" xfId="0" applyNumberFormat="1" applyFont="1" applyFill="1" applyBorder="1" applyAlignment="1">
      <alignment horizontal="left" vertical="center"/>
    </xf>
    <xf numFmtId="3" fontId="34" fillId="0" borderId="14" xfId="0" applyNumberFormat="1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34" fillId="0" borderId="15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left"/>
    </xf>
    <xf numFmtId="0" fontId="34" fillId="0" borderId="11" xfId="0" applyFont="1" applyFill="1" applyBorder="1"/>
    <xf numFmtId="0" fontId="34" fillId="0" borderId="11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left"/>
    </xf>
    <xf numFmtId="0" fontId="34" fillId="0" borderId="13" xfId="0" applyFont="1" applyFill="1" applyBorder="1"/>
    <xf numFmtId="0" fontId="34" fillId="0" borderId="21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left"/>
    </xf>
    <xf numFmtId="0" fontId="34" fillId="0" borderId="12" xfId="0" applyFont="1" applyFill="1" applyBorder="1"/>
    <xf numFmtId="0" fontId="34" fillId="0" borderId="12" xfId="0" applyFont="1" applyFill="1" applyBorder="1" applyAlignment="1">
      <alignment horizontal="center"/>
    </xf>
    <xf numFmtId="0" fontId="35" fillId="28" borderId="25" xfId="0" applyFont="1" applyFill="1" applyBorder="1" applyAlignment="1">
      <alignment horizontal="center" vertical="center"/>
    </xf>
    <xf numFmtId="0" fontId="35" fillId="28" borderId="26" xfId="0" applyFont="1" applyFill="1" applyBorder="1" applyAlignment="1">
      <alignment horizontal="center" vertical="center"/>
    </xf>
    <xf numFmtId="0" fontId="35" fillId="28" borderId="26" xfId="0" applyFont="1" applyFill="1" applyBorder="1" applyAlignment="1">
      <alignment horizontal="center" vertical="center" wrapText="1"/>
    </xf>
    <xf numFmtId="0" fontId="35" fillId="28" borderId="27" xfId="0" applyFont="1" applyFill="1" applyBorder="1" applyAlignment="1">
      <alignment horizontal="center" vertical="center" wrapText="1"/>
    </xf>
    <xf numFmtId="0" fontId="35" fillId="28" borderId="31" xfId="0" applyFont="1" applyFill="1" applyBorder="1" applyAlignment="1">
      <alignment horizontal="center" vertical="center" wrapText="1"/>
    </xf>
    <xf numFmtId="3" fontId="35" fillId="28" borderId="32" xfId="0" applyNumberFormat="1" applyFont="1" applyFill="1" applyBorder="1" applyAlignment="1">
      <alignment horizontal="center" vertical="center"/>
    </xf>
    <xf numFmtId="0" fontId="35" fillId="28" borderId="32" xfId="0" applyFont="1" applyFill="1" applyBorder="1" applyAlignment="1">
      <alignment horizontal="center" vertical="center" wrapText="1"/>
    </xf>
    <xf numFmtId="3" fontId="35" fillId="28" borderId="32" xfId="0" applyNumberFormat="1" applyFont="1" applyFill="1" applyBorder="1" applyAlignment="1">
      <alignment horizontal="center" vertical="center" wrapText="1"/>
    </xf>
    <xf numFmtId="3" fontId="35" fillId="28" borderId="33" xfId="0" applyNumberFormat="1" applyFont="1" applyFill="1" applyBorder="1" applyAlignment="1">
      <alignment horizontal="center" vertical="center"/>
    </xf>
    <xf numFmtId="3" fontId="34" fillId="25" borderId="15" xfId="0" applyNumberFormat="1" applyFont="1" applyFill="1" applyBorder="1" applyAlignment="1">
      <alignment horizontal="center" vertical="center"/>
    </xf>
    <xf numFmtId="0" fontId="34" fillId="25" borderId="20" xfId="0" applyFont="1" applyFill="1" applyBorder="1" applyAlignment="1">
      <alignment horizontal="center" vertical="center"/>
    </xf>
    <xf numFmtId="3" fontId="34" fillId="25" borderId="24" xfId="0" applyNumberFormat="1" applyFont="1" applyFill="1" applyBorder="1" applyAlignment="1">
      <alignment horizontal="center" vertical="center"/>
    </xf>
    <xf numFmtId="165" fontId="34" fillId="0" borderId="10" xfId="0" applyNumberFormat="1" applyFont="1" applyFill="1" applyBorder="1" applyAlignment="1">
      <alignment horizontal="center" vertical="center"/>
    </xf>
    <xf numFmtId="3" fontId="34" fillId="0" borderId="15" xfId="0" applyNumberFormat="1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3" fontId="30" fillId="32" borderId="0" xfId="0" applyNumberFormat="1" applyFont="1" applyFill="1" applyBorder="1" applyAlignment="1">
      <alignment horizontal="center" vertical="center"/>
    </xf>
    <xf numFmtId="0" fontId="33" fillId="28" borderId="25" xfId="0" applyFont="1" applyFill="1" applyBorder="1" applyAlignment="1">
      <alignment horizontal="center" vertical="center"/>
    </xf>
    <xf numFmtId="0" fontId="34" fillId="30" borderId="12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 wrapText="1"/>
    </xf>
    <xf numFmtId="3" fontId="34" fillId="0" borderId="24" xfId="0" applyNumberFormat="1" applyFont="1" applyFill="1" applyBorder="1" applyAlignment="1">
      <alignment horizontal="center" vertical="center"/>
    </xf>
    <xf numFmtId="0" fontId="34" fillId="31" borderId="15" xfId="0" applyFont="1" applyFill="1" applyBorder="1" applyAlignment="1">
      <alignment horizontal="left" vertical="center"/>
    </xf>
    <xf numFmtId="0" fontId="34" fillId="0" borderId="19" xfId="0" applyFont="1" applyFill="1" applyBorder="1" applyAlignment="1">
      <alignment horizontal="left" vertical="center"/>
    </xf>
    <xf numFmtId="0" fontId="34" fillId="0" borderId="18" xfId="40" applyFont="1" applyFill="1" applyBorder="1" applyAlignment="1">
      <alignment horizontal="left" vertical="center"/>
    </xf>
    <xf numFmtId="0" fontId="34" fillId="0" borderId="21" xfId="4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center" vertical="center"/>
    </xf>
    <xf numFmtId="3" fontId="34" fillId="0" borderId="14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center"/>
    </xf>
    <xf numFmtId="3" fontId="34" fillId="0" borderId="11" xfId="0" applyNumberFormat="1" applyFont="1" applyFill="1" applyBorder="1" applyAlignment="1">
      <alignment horizontal="center" vertical="center" wrapText="1"/>
    </xf>
    <xf numFmtId="3" fontId="34" fillId="25" borderId="18" xfId="0" applyNumberFormat="1" applyFont="1" applyFill="1" applyBorder="1" applyAlignment="1">
      <alignment horizontal="center" vertical="center"/>
    </xf>
    <xf numFmtId="0" fontId="34" fillId="3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vertical="center" wrapText="1" shrinkToFit="1"/>
    </xf>
    <xf numFmtId="0" fontId="34" fillId="0" borderId="0" xfId="0" applyFont="1" applyFill="1" applyAlignment="1">
      <alignment horizontal="left" vertical="center"/>
    </xf>
    <xf numFmtId="0" fontId="34" fillId="30" borderId="1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wrapText="1"/>
    </xf>
    <xf numFmtId="0" fontId="34" fillId="25" borderId="12" xfId="0" applyFont="1" applyFill="1" applyBorder="1" applyAlignment="1">
      <alignment horizontal="center" vertical="center"/>
    </xf>
    <xf numFmtId="3" fontId="34" fillId="25" borderId="12" xfId="0" applyNumberFormat="1" applyFont="1" applyFill="1" applyBorder="1" applyAlignment="1">
      <alignment horizontal="center" vertical="center"/>
    </xf>
    <xf numFmtId="3" fontId="34" fillId="25" borderId="21" xfId="0" applyNumberFormat="1" applyFont="1" applyFill="1" applyBorder="1" applyAlignment="1">
      <alignment horizontal="center" vertical="center"/>
    </xf>
    <xf numFmtId="0" fontId="34" fillId="25" borderId="21" xfId="0" applyFont="1" applyFill="1" applyBorder="1" applyAlignment="1">
      <alignment horizontal="center" vertical="center"/>
    </xf>
    <xf numFmtId="0" fontId="34" fillId="30" borderId="18" xfId="0" applyFont="1" applyFill="1" applyBorder="1" applyAlignment="1">
      <alignment horizontal="center" vertical="center"/>
    </xf>
    <xf numFmtId="0" fontId="34" fillId="30" borderId="13" xfId="0" applyFont="1" applyFill="1" applyBorder="1" applyAlignment="1">
      <alignment horizontal="center" vertical="center"/>
    </xf>
    <xf numFmtId="0" fontId="34" fillId="25" borderId="22" xfId="0" applyFont="1" applyFill="1" applyBorder="1" applyAlignment="1">
      <alignment horizontal="center" vertical="center"/>
    </xf>
    <xf numFmtId="3" fontId="34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0" fontId="1" fillId="29" borderId="0" xfId="0" applyFont="1" applyFill="1" applyAlignment="1">
      <alignment horizontal="center" vertical="center"/>
    </xf>
    <xf numFmtId="1" fontId="1" fillId="29" borderId="0" xfId="0" applyNumberFormat="1" applyFont="1" applyFill="1" applyAlignment="1">
      <alignment horizontal="center" vertical="center"/>
    </xf>
    <xf numFmtId="165" fontId="1" fillId="29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33" fillId="28" borderId="29" xfId="0" applyFont="1" applyFill="1" applyBorder="1" applyAlignment="1">
      <alignment horizontal="center" vertical="center"/>
    </xf>
    <xf numFmtId="0" fontId="33" fillId="28" borderId="30" xfId="0" applyFont="1" applyFill="1" applyBorder="1" applyAlignment="1">
      <alignment horizontal="center" vertical="center"/>
    </xf>
    <xf numFmtId="0" fontId="33" fillId="28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1" fillId="27" borderId="15" xfId="0" applyFont="1" applyFill="1" applyBorder="1" applyAlignment="1">
      <alignment horizontal="center" vertical="center" wrapText="1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3" fontId="37" fillId="0" borderId="13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3" fontId="37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</cellXfs>
  <cellStyles count="4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 2" xfId="28" xr:uid="{00000000-0005-0000-0000-00001B000000}"/>
    <cellStyle name="Dezimal [0]_Tabelle1" xfId="29" xr:uid="{00000000-0005-0000-0000-00001C000000}"/>
    <cellStyle name="Explanatory Text" xfId="30" xr:uid="{00000000-0005-0000-0000-00001D000000}"/>
    <cellStyle name="Good" xfId="31" xr:uid="{00000000-0005-0000-0000-00001E000000}"/>
    <cellStyle name="Heading 1" xfId="32" xr:uid="{00000000-0005-0000-0000-00001F000000}"/>
    <cellStyle name="Heading 2" xfId="33" xr:uid="{00000000-0005-0000-0000-000020000000}"/>
    <cellStyle name="Heading 3" xfId="34" xr:uid="{00000000-0005-0000-0000-000021000000}"/>
    <cellStyle name="Heading 4" xfId="35" xr:uid="{00000000-0005-0000-0000-000022000000}"/>
    <cellStyle name="Hipervínculo 2" xfId="36" xr:uid="{00000000-0005-0000-0000-000023000000}"/>
    <cellStyle name="Input" xfId="37" xr:uid="{00000000-0005-0000-0000-000024000000}"/>
    <cellStyle name="Linked Cell" xfId="38" xr:uid="{00000000-0005-0000-0000-000025000000}"/>
    <cellStyle name="Neutral" xfId="39" builtinId="28" customBuiltin="1"/>
    <cellStyle name="Normal" xfId="0" builtinId="0"/>
    <cellStyle name="Normal 2" xfId="40" xr:uid="{00000000-0005-0000-0000-000028000000}"/>
    <cellStyle name="Note" xfId="41" xr:uid="{00000000-0005-0000-0000-000029000000}"/>
    <cellStyle name="Output" xfId="42" xr:uid="{00000000-0005-0000-0000-00002A000000}"/>
    <cellStyle name="Title" xfId="43" xr:uid="{00000000-0005-0000-0000-00002B000000}"/>
    <cellStyle name="Total" xfId="44" builtinId="25" customBuiltin="1"/>
    <cellStyle name="Warning Text" xfId="45" xr:uid="{00000000-0005-0000-0000-00002D000000}"/>
  </cellStyles>
  <dxfs count="5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>
                <a:effectLst/>
              </a:rPr>
              <a:t>EU-28: Regasification capacity of large-scale terminals</a:t>
            </a:r>
            <a:endParaRPr lang="en-GB" sz="1600">
              <a:effectLst/>
            </a:endParaRPr>
          </a:p>
          <a:p>
            <a:pPr>
              <a:defRPr/>
            </a:pPr>
            <a:r>
              <a:rPr lang="en-GB" sz="1600" b="1">
                <a:effectLst/>
              </a:rPr>
              <a:t>(</a:t>
            </a:r>
            <a:r>
              <a:rPr lang="en-GB" sz="1600" b="1" baseline="0">
                <a:effectLst/>
              </a:rPr>
              <a:t>billion m</a:t>
            </a:r>
            <a:r>
              <a:rPr lang="en-GB" sz="1600" b="1" baseline="30000">
                <a:effectLst/>
              </a:rPr>
              <a:t>3</a:t>
            </a:r>
            <a:r>
              <a:rPr lang="en-GB" sz="1600" b="1" baseline="0">
                <a:effectLst/>
              </a:rPr>
              <a:t>/year)</a:t>
            </a:r>
            <a:endParaRPr lang="en-GB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'Chart Table'!$J$2:$M$2</c:f>
              <c:strCache>
                <c:ptCount val="1"/>
                <c:pt idx="0">
                  <c:v>operational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'Chart Table'!$A$17:$A$27</c15:sqref>
                  </c15:fullRef>
                </c:ext>
              </c:extLst>
              <c:f>'Chart Table'!$A$19:$A$27</c:f>
              <c:strCach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n.a.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Table'!$L$17:$L$27</c15:sqref>
                  </c15:fullRef>
                </c:ext>
              </c:extLst>
              <c:f>'Chart Table'!$L$19:$L$27</c:f>
              <c:numCache>
                <c:formatCode>0</c:formatCode>
                <c:ptCount val="9"/>
                <c:pt idx="0">
                  <c:v>212.23000000000002</c:v>
                </c:pt>
                <c:pt idx="1" formatCode="#,##0">
                  <c:v>223.13000000000002</c:v>
                </c:pt>
                <c:pt idx="2" formatCode="#,##0">
                  <c:v>227.03000000000003</c:v>
                </c:pt>
                <c:pt idx="3" formatCode="#,##0">
                  <c:v>258.38000000000005</c:v>
                </c:pt>
                <c:pt idx="4" formatCode="#,##0">
                  <c:v>261.98000000000008</c:v>
                </c:pt>
                <c:pt idx="5" formatCode="#,##0">
                  <c:v>267.48000000000008</c:v>
                </c:pt>
                <c:pt idx="6" formatCode="#,##0">
                  <c:v>275.68000000000006</c:v>
                </c:pt>
                <c:pt idx="7" formatCode="#,##0">
                  <c:v>275.68000000000006</c:v>
                </c:pt>
                <c:pt idx="8" formatCode="#,##0">
                  <c:v>317.48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E-4096-9879-FE3602FB2E6A}"/>
            </c:ext>
          </c:extLst>
        </c:ser>
        <c:ser>
          <c:idx val="2"/>
          <c:order val="1"/>
          <c:tx>
            <c:strRef>
              <c:f>'Chart Table'!$F$2:$I$2</c:f>
              <c:strCache>
                <c:ptCount val="1"/>
                <c:pt idx="0">
                  <c:v>under construction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9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n.a.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Table'!$H$17:$H$27</c15:sqref>
                  </c15:fullRef>
                </c:ext>
              </c:extLst>
              <c:f>'Chart Table'!$H$19:$H$27</c:f>
              <c:numCache>
                <c:formatCode>0</c:formatCode>
                <c:ptCount val="9"/>
                <c:pt idx="0">
                  <c:v>7.6999999999999993</c:v>
                </c:pt>
                <c:pt idx="1">
                  <c:v>5.1999999999999993</c:v>
                </c:pt>
                <c:pt idx="2">
                  <c:v>1.2999999999999998</c:v>
                </c:pt>
                <c:pt idx="3">
                  <c:v>1.2999999999999998</c:v>
                </c:pt>
                <c:pt idx="4">
                  <c:v>1.2999999999999998</c:v>
                </c:pt>
                <c:pt idx="5">
                  <c:v>1.2999999999999998</c:v>
                </c:pt>
                <c:pt idx="6">
                  <c:v>1.2999999999999998</c:v>
                </c:pt>
                <c:pt idx="7">
                  <c:v>1.2999999999999998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Table'!$H$17</c15:sqref>
                  <c15:dLbl>
                    <c:idx val="-1"/>
                    <c:layout>
                      <c:manualLayout>
                        <c:x val="-6.7960859829288215E-18"/>
                        <c:y val="5.4734537493158182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C35F-4238-89AC-9670BBD191F7}"/>
                      </c:ext>
                    </c:extLst>
                  </c15:dLbl>
                </c15:categoryFilterException>
                <c15:categoryFilterException>
                  <c15:sqref>'Chart Table'!$H$18</c15:sqref>
                  <c15:dLbl>
                    <c:idx val="-1"/>
                    <c:layout>
                      <c:manualLayout>
                        <c:x val="-2.7184343931715286E-17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C35F-4238-89AC-9670BBD191F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4B3E-4096-9879-FE3602FB2E6A}"/>
            </c:ext>
          </c:extLst>
        </c:ser>
        <c:ser>
          <c:idx val="0"/>
          <c:order val="2"/>
          <c:tx>
            <c:strRef>
              <c:f>'Chart Table'!$B$2:$E$2</c:f>
              <c:strCache>
                <c:ptCount val="1"/>
                <c:pt idx="0">
                  <c:v>planned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55772338802478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927639383155396E-2"/>
                      <c:h val="4.83032293377120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4B3E-4096-9879-FE3602FB2E6A}"/>
                </c:ext>
              </c:extLst>
            </c:dLbl>
            <c:dLbl>
              <c:idx val="1"/>
              <c:layout>
                <c:manualLayout>
                  <c:x val="-8.8967971530249119E-3"/>
                  <c:y val="-5.66893424036286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67-4649-817E-FA306AFD358A}"/>
                </c:ext>
              </c:extLst>
            </c:dLbl>
            <c:dLbl>
              <c:idx val="2"/>
              <c:layout>
                <c:manualLayout>
                  <c:x val="-1.63107947805456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67-4649-817E-FA306AFD35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'Chart Table'!$A$17:$A$27</c15:sqref>
                  </c15:fullRef>
                </c:ext>
              </c:extLst>
              <c:f>'Chart Table'!$A$19:$A$27</c:f>
              <c:strCach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n.a.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Table'!$D$17:$D$27</c15:sqref>
                  </c15:fullRef>
                </c:ext>
              </c:extLst>
              <c:f>'Chart Table'!$D$19:$D$27</c:f>
              <c:numCache>
                <c:formatCode>0</c:formatCode>
                <c:ptCount val="9"/>
                <c:pt idx="0">
                  <c:v>97.55</c:v>
                </c:pt>
                <c:pt idx="1">
                  <c:v>89.149999999999991</c:v>
                </c:pt>
                <c:pt idx="2">
                  <c:v>89.149999999999991</c:v>
                </c:pt>
                <c:pt idx="3">
                  <c:v>57.79999999999999</c:v>
                </c:pt>
                <c:pt idx="4">
                  <c:v>54.199999999999989</c:v>
                </c:pt>
                <c:pt idx="5">
                  <c:v>48.699999999999989</c:v>
                </c:pt>
                <c:pt idx="6">
                  <c:v>40.499999999999986</c:v>
                </c:pt>
                <c:pt idx="7">
                  <c:v>40.499999999999986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Table'!$D$17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C35F-4238-89AC-9670BBD191F7}"/>
                      </c:ext>
                    </c:extLst>
                  </c15:dLbl>
                </c15:categoryFilterException>
                <c15:categoryFilterException>
                  <c15:sqref>'Chart Table'!$D$18</c15:sqref>
                  <c15:dLbl>
                    <c:idx val="-1"/>
                    <c:layout>
                      <c:manualLayout>
                        <c:x val="0"/>
                        <c:y val="-2.1306603915889923E-2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C35F-4238-89AC-9670BBD191F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7-4B3E-4096-9879-FE3602FB2E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361665320"/>
        <c:axId val="361666632"/>
      </c:barChart>
      <c:catAx>
        <c:axId val="361665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361666632"/>
        <c:crosses val="autoZero"/>
        <c:auto val="1"/>
        <c:lblAlgn val="ctr"/>
        <c:lblOffset val="100"/>
        <c:noMultiLvlLbl val="0"/>
      </c:catAx>
      <c:valAx>
        <c:axId val="361666632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361665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EUrope: Regasification capacity of large-scale terminals</a:t>
            </a:r>
          </a:p>
          <a:p>
            <a:pPr>
              <a:defRPr/>
            </a:pPr>
            <a:r>
              <a:rPr lang="en-GB"/>
              <a:t>(billion m</a:t>
            </a:r>
            <a:r>
              <a:rPr lang="en-GB" sz="1600" b="1" i="0" u="none" strike="noStrike" cap="all" normalizeH="0" baseline="30000">
                <a:effectLst/>
              </a:rPr>
              <a:t>3</a:t>
            </a:r>
            <a:r>
              <a:rPr lang="en-GB"/>
              <a:t>/year)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'Chart Table'!$J$2:$M$2</c:f>
              <c:strCache>
                <c:ptCount val="1"/>
                <c:pt idx="0">
                  <c:v>operational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'Chart Table'!$A$17:$A$27</c15:sqref>
                  </c15:fullRef>
                </c:ext>
              </c:extLst>
              <c:f>'Chart Table'!$A$19:$A$27</c:f>
              <c:strCach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n.a.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Table'!$J$17:$J$27</c15:sqref>
                  </c15:fullRef>
                </c:ext>
              </c:extLst>
              <c:f>'Chart Table'!$J$19:$J$27</c:f>
              <c:numCache>
                <c:formatCode>0</c:formatCode>
                <c:ptCount val="9"/>
                <c:pt idx="0">
                  <c:v>240.53</c:v>
                </c:pt>
                <c:pt idx="1" formatCode="#,##0">
                  <c:v>251.43</c:v>
                </c:pt>
                <c:pt idx="2" formatCode="#,##0">
                  <c:v>255.32999999999998</c:v>
                </c:pt>
                <c:pt idx="3" formatCode="#,##0">
                  <c:v>286.68</c:v>
                </c:pt>
                <c:pt idx="4" formatCode="#,##0">
                  <c:v>290.28000000000003</c:v>
                </c:pt>
                <c:pt idx="5" formatCode="#,##0">
                  <c:v>295.78000000000003</c:v>
                </c:pt>
                <c:pt idx="6" formatCode="#,##0">
                  <c:v>303.98</c:v>
                </c:pt>
                <c:pt idx="7" formatCode="#,##0">
                  <c:v>303.98</c:v>
                </c:pt>
                <c:pt idx="8" formatCode="#,##0">
                  <c:v>373.58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A-4A3A-A373-25A12CAA5578}"/>
            </c:ext>
          </c:extLst>
        </c:ser>
        <c:ser>
          <c:idx val="1"/>
          <c:order val="1"/>
          <c:tx>
            <c:strRef>
              <c:f>'Chart Table'!$F$2:$I$2</c:f>
              <c:strCache>
                <c:ptCount val="1"/>
                <c:pt idx="0">
                  <c:v>under construction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9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n.a.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Table'!$F$17:$F$27</c15:sqref>
                  </c15:fullRef>
                </c:ext>
              </c:extLst>
              <c:f>'Chart Table'!$F$19:$F$27</c:f>
              <c:numCache>
                <c:formatCode>0</c:formatCode>
                <c:ptCount val="9"/>
                <c:pt idx="0">
                  <c:v>7.6999999999999993</c:v>
                </c:pt>
                <c:pt idx="1">
                  <c:v>5.1999999999999993</c:v>
                </c:pt>
                <c:pt idx="2">
                  <c:v>1.2999999999999998</c:v>
                </c:pt>
                <c:pt idx="3">
                  <c:v>1.2999999999999998</c:v>
                </c:pt>
                <c:pt idx="4">
                  <c:v>1.2999999999999998</c:v>
                </c:pt>
                <c:pt idx="5">
                  <c:v>1.2999999999999998</c:v>
                </c:pt>
                <c:pt idx="6">
                  <c:v>1.2999999999999998</c:v>
                </c:pt>
                <c:pt idx="7">
                  <c:v>1.2999999999999998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Table'!$F$17</c15:sqref>
                  <c15:dLbl>
                    <c:idx val="-1"/>
                    <c:layout>
                      <c:manualLayout>
                        <c:x val="-6.7960859829288215E-18"/>
                        <c:y val="5.3026597431465802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1070-41F2-B661-F786D5C65A85}"/>
                      </c:ext>
                    </c:extLst>
                  </c15:dLbl>
                </c15:categoryFilterException>
                <c15:categoryFilterException>
                  <c15:sqref>'Chart Table'!$F$18</c15:sqref>
                  <c15:dLbl>
                    <c:idx val="-1"/>
                    <c:layout>
                      <c:manualLayout>
                        <c:x val="-2.7184343931715286E-17"/>
                        <c:y val="2.6513298715733387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1070-41F2-B661-F786D5C65A85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B5CA-4A3A-A373-25A12CAA5578}"/>
            </c:ext>
          </c:extLst>
        </c:ser>
        <c:ser>
          <c:idx val="0"/>
          <c:order val="2"/>
          <c:tx>
            <c:strRef>
              <c:f>'Chart Table'!$B$2:$E$2</c:f>
              <c:strCache>
                <c:ptCount val="1"/>
                <c:pt idx="0">
                  <c:v>planned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7.41399762752077E-4"/>
                  <c:y val="-1.11295534397999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4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B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7188612099644129E-2"/>
                      <c:h val="5.46744694075579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30A-46D3-A2E5-B5ABA7E36272}"/>
                </c:ext>
              </c:extLst>
            </c:dLbl>
            <c:dLbl>
              <c:idx val="2"/>
              <c:layout>
                <c:manualLayout>
                  <c:x val="-1.4827995255042063E-3"/>
                  <c:y val="-1.66944944755902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0A-46D3-A2E5-B5ABA7E362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'Chart Table'!$A$17:$A$27</c15:sqref>
                  </c15:fullRef>
                </c:ext>
              </c:extLst>
              <c:f>'Chart Table'!$A$19:$A$27</c:f>
              <c:strCach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n.a.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Table'!$B$17:$B$27</c15:sqref>
                  </c15:fullRef>
                </c:ext>
              </c:extLst>
              <c:f>'Chart Table'!$B$19:$B$27</c:f>
              <c:numCache>
                <c:formatCode>0</c:formatCode>
                <c:ptCount val="9"/>
                <c:pt idx="0">
                  <c:v>125.35</c:v>
                </c:pt>
                <c:pt idx="1">
                  <c:v>116.94999999999999</c:v>
                </c:pt>
                <c:pt idx="2">
                  <c:v>116.94999999999999</c:v>
                </c:pt>
                <c:pt idx="3">
                  <c:v>85.6</c:v>
                </c:pt>
                <c:pt idx="4">
                  <c:v>82</c:v>
                </c:pt>
                <c:pt idx="5">
                  <c:v>76.5</c:v>
                </c:pt>
                <c:pt idx="6">
                  <c:v>68.3</c:v>
                </c:pt>
                <c:pt idx="7">
                  <c:v>68.3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Table'!$B$17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1070-41F2-B661-F786D5C65A85}"/>
                      </c:ext>
                    </c:extLst>
                  </c15:dLbl>
                </c15:categoryFilterException>
                <c15:categoryFilterException>
                  <c15:sqref>'Chart Table'!$B$18</c15:sqref>
                  <c15:dLbl>
                    <c:idx val="-1"/>
                    <c:layout>
                      <c:manualLayout>
                        <c:x val="0"/>
                        <c:y val="-3.112285490190184E-2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1070-41F2-B661-F786D5C65A85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B5CA-4A3A-A373-25A12CAA55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460865416"/>
        <c:axId val="460865744"/>
      </c:barChart>
      <c:catAx>
        <c:axId val="460865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460865744"/>
        <c:crosses val="autoZero"/>
        <c:auto val="1"/>
        <c:lblAlgn val="ctr"/>
        <c:lblOffset val="100"/>
        <c:noMultiLvlLbl val="0"/>
      </c:catAx>
      <c:valAx>
        <c:axId val="46086574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460865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EU-28: Storage capacity of large-scale terminals</a:t>
            </a:r>
          </a:p>
          <a:p>
            <a:pPr>
              <a:defRPr/>
            </a:pPr>
            <a:r>
              <a:rPr lang="en-GB"/>
              <a:t>(million m3 LNG)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'Chart Table'!$J$2:$M$2</c:f>
              <c:strCache>
                <c:ptCount val="1"/>
                <c:pt idx="0">
                  <c:v>operational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'Chart Table'!$A$17:$A$27</c15:sqref>
                  </c15:fullRef>
                </c:ext>
              </c:extLst>
              <c:f>'Chart Table'!$A$19:$A$27</c:f>
              <c:strCach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n.a.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Table'!$M$17:$M$27</c15:sqref>
                  </c15:fullRef>
                </c:ext>
              </c:extLst>
              <c:f>'Chart Table'!$M$19:$M$27</c:f>
              <c:numCache>
                <c:formatCode>0.0</c:formatCode>
                <c:ptCount val="9"/>
                <c:pt idx="0" formatCode="0">
                  <c:v>9853500</c:v>
                </c:pt>
                <c:pt idx="1" formatCode="#,##0">
                  <c:v>10792500</c:v>
                </c:pt>
                <c:pt idx="2" formatCode="#,##0">
                  <c:v>11102500</c:v>
                </c:pt>
                <c:pt idx="3" formatCode="#,##0">
                  <c:v>12115500</c:v>
                </c:pt>
                <c:pt idx="4" formatCode="#,##0">
                  <c:v>12115500</c:v>
                </c:pt>
                <c:pt idx="5" formatCode="#,##0">
                  <c:v>12525500</c:v>
                </c:pt>
                <c:pt idx="6" formatCode="#,##0">
                  <c:v>12695500</c:v>
                </c:pt>
                <c:pt idx="7" formatCode="#,##0">
                  <c:v>12695500</c:v>
                </c:pt>
                <c:pt idx="8" formatCode="#,##0">
                  <c:v>15050500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6-420D-80AF-5CDE77851041}"/>
            </c:ext>
          </c:extLst>
        </c:ser>
        <c:ser>
          <c:idx val="2"/>
          <c:order val="1"/>
          <c:tx>
            <c:strRef>
              <c:f>'Chart Table'!$F$2:$I$2</c:f>
              <c:strCache>
                <c:ptCount val="1"/>
                <c:pt idx="0">
                  <c:v>under construction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814814814814814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66-420D-80AF-5CDE77851041}"/>
                </c:ext>
              </c:extLst>
            </c:dLbl>
            <c:dLbl>
              <c:idx val="3"/>
              <c:layout>
                <c:manualLayout>
                  <c:x val="0"/>
                  <c:y val="3.160919683270811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66-420D-80AF-5CDE77851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9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n.a.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Table'!$I$17:$I$27</c15:sqref>
                  </c15:fullRef>
                </c:ext>
              </c:extLst>
              <c:f>'Chart Table'!$I$19:$I$27</c:f>
              <c:numCache>
                <c:formatCode>0.0</c:formatCode>
                <c:ptCount val="9"/>
                <c:pt idx="0" formatCode="0">
                  <c:v>859000</c:v>
                </c:pt>
                <c:pt idx="1" formatCode="0">
                  <c:v>460000</c:v>
                </c:pt>
                <c:pt idx="2" formatCode="0">
                  <c:v>150000</c:v>
                </c:pt>
                <c:pt idx="3" formatCode="0">
                  <c:v>150000</c:v>
                </c:pt>
                <c:pt idx="4" formatCode="0">
                  <c:v>150000</c:v>
                </c:pt>
                <c:pt idx="5" formatCode="0">
                  <c:v>150000</c:v>
                </c:pt>
                <c:pt idx="6" formatCode="0">
                  <c:v>150000</c:v>
                </c:pt>
                <c:pt idx="7" formatCode="0">
                  <c:v>150000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Table'!$I$17</c15:sqref>
                  <c15:dLbl>
                    <c:idx val="-1"/>
                    <c:layout>
                      <c:manualLayout>
                        <c:x val="0"/>
                        <c:y val="2.7237162985682046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230C-4A09-86D8-7DE8B7C22F3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4E66-420D-80AF-5CDE77851041}"/>
            </c:ext>
          </c:extLst>
        </c:ser>
        <c:ser>
          <c:idx val="0"/>
          <c:order val="2"/>
          <c:tx>
            <c:strRef>
              <c:f>'Chart Table'!$B$2:$E$2</c:f>
              <c:strCache>
                <c:ptCount val="1"/>
                <c:pt idx="0">
                  <c:v>planned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90660140899774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66-420D-80AF-5CDE77851041}"/>
                </c:ext>
              </c:extLst>
            </c:dLbl>
            <c:dLbl>
              <c:idx val="1"/>
              <c:layout>
                <c:manualLayout>
                  <c:x val="0"/>
                  <c:y val="-4.10919558825213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66-420D-80AF-5CDE77851041}"/>
                </c:ext>
              </c:extLst>
            </c:dLbl>
            <c:dLbl>
              <c:idx val="2"/>
              <c:layout>
                <c:manualLayout>
                  <c:x val="1.4808832547434654E-3"/>
                  <c:y val="-4.425287556579223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66-420D-80AF-5CDE77851041}"/>
                </c:ext>
              </c:extLst>
            </c:dLbl>
            <c:dLbl>
              <c:idx val="3"/>
              <c:layout>
                <c:manualLayout>
                  <c:x val="-5.4298425413885213E-17"/>
                  <c:y val="-6.321839366541797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66-420D-80AF-5CDE77851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'Chart Table'!$A$17:$A$27</c15:sqref>
                  </c15:fullRef>
                </c:ext>
              </c:extLst>
              <c:f>'Chart Table'!$A$19:$A$27</c:f>
              <c:strCach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n.a.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Table'!$E$17:$E$27</c15:sqref>
                  </c15:fullRef>
                </c:ext>
              </c:extLst>
              <c:f>'Chart Table'!$E$19:$E$27</c:f>
              <c:numCache>
                <c:formatCode>0.0</c:formatCode>
                <c:ptCount val="9"/>
                <c:pt idx="0" formatCode="0">
                  <c:v>4338000</c:v>
                </c:pt>
                <c:pt idx="1" formatCode="0">
                  <c:v>3618000</c:v>
                </c:pt>
                <c:pt idx="2" formatCode="0">
                  <c:v>3618000</c:v>
                </c:pt>
                <c:pt idx="3" formatCode="0">
                  <c:v>2605000</c:v>
                </c:pt>
                <c:pt idx="4" formatCode="0">
                  <c:v>2605000</c:v>
                </c:pt>
                <c:pt idx="5" formatCode="0">
                  <c:v>2195000</c:v>
                </c:pt>
                <c:pt idx="6" formatCode="0">
                  <c:v>2025000</c:v>
                </c:pt>
                <c:pt idx="7" formatCode="0">
                  <c:v>2025000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Table'!$E$17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230C-4A09-86D8-7DE8B7C22F3F}"/>
                      </c:ext>
                    </c:extLst>
                  </c15:dLbl>
                </c15:categoryFilterException>
                <c15:categoryFilterException>
                  <c15:sqref>'Chart Table'!$E$18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230C-4A09-86D8-7DE8B7C22F3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7-4E66-420D-80AF-5CDE7785104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319007408"/>
        <c:axId val="319006096"/>
      </c:barChart>
      <c:catAx>
        <c:axId val="319007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319006096"/>
        <c:crosses val="autoZero"/>
        <c:auto val="1"/>
        <c:lblAlgn val="ctr"/>
        <c:lblOffset val="100"/>
        <c:noMultiLvlLbl val="0"/>
      </c:catAx>
      <c:valAx>
        <c:axId val="31900609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31900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Europe: Storage capacity of large-scale terminals</a:t>
            </a:r>
          </a:p>
          <a:p>
            <a:pPr>
              <a:defRPr/>
            </a:pPr>
            <a:r>
              <a:rPr lang="en-GB"/>
              <a:t>(million m</a:t>
            </a:r>
            <a:r>
              <a:rPr lang="en-GB" sz="1600" b="1" i="0" u="none" strike="noStrike" cap="all" normalizeH="0" baseline="30000">
                <a:effectLst/>
              </a:rPr>
              <a:t>3</a:t>
            </a:r>
            <a:r>
              <a:rPr lang="en-GB"/>
              <a:t> LNG)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'Chart Table'!$J$2:$M$2</c:f>
              <c:strCache>
                <c:ptCount val="1"/>
                <c:pt idx="0">
                  <c:v>operational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'Chart Table'!$A$17:$A$27</c15:sqref>
                  </c15:fullRef>
                </c:ext>
              </c:extLst>
              <c:f>'Chart Table'!$A$19:$A$27</c:f>
              <c:strCach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n.a.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Table'!$K$17:$K$27</c15:sqref>
                  </c15:fullRef>
                </c:ext>
              </c:extLst>
              <c:f>'Chart Table'!$K$19:$K$27</c:f>
              <c:numCache>
                <c:formatCode>0.0</c:formatCode>
                <c:ptCount val="9"/>
                <c:pt idx="0" formatCode="0">
                  <c:v>10983030</c:v>
                </c:pt>
                <c:pt idx="1" formatCode="#,##0">
                  <c:v>11922030</c:v>
                </c:pt>
                <c:pt idx="2" formatCode="#,##0">
                  <c:v>12232030</c:v>
                </c:pt>
                <c:pt idx="3" formatCode="#,##0">
                  <c:v>13245030</c:v>
                </c:pt>
                <c:pt idx="4" formatCode="#,##0">
                  <c:v>13245030</c:v>
                </c:pt>
                <c:pt idx="5" formatCode="#,##0">
                  <c:v>13655030</c:v>
                </c:pt>
                <c:pt idx="6" formatCode="#,##0">
                  <c:v>13825030</c:v>
                </c:pt>
                <c:pt idx="7" formatCode="#,##0">
                  <c:v>13825030</c:v>
                </c:pt>
                <c:pt idx="8" formatCode="#,##0">
                  <c:v>16935030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B-4F77-96A0-C646F39F5D87}"/>
            </c:ext>
          </c:extLst>
        </c:ser>
        <c:ser>
          <c:idx val="2"/>
          <c:order val="1"/>
          <c:tx>
            <c:strRef>
              <c:f>'Chart Table'!$F$2:$I$2</c:f>
              <c:strCache>
                <c:ptCount val="1"/>
                <c:pt idx="0">
                  <c:v>under construction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B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026-4CF5-ABC2-50E383631B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9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n.a.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Table'!$G$17:$G$27</c15:sqref>
                  </c15:fullRef>
                </c:ext>
              </c:extLst>
              <c:f>'Chart Table'!$G$19:$G$27</c:f>
              <c:numCache>
                <c:formatCode>0.0</c:formatCode>
                <c:ptCount val="9"/>
                <c:pt idx="0" formatCode="0">
                  <c:v>859000</c:v>
                </c:pt>
                <c:pt idx="1" formatCode="0">
                  <c:v>460000</c:v>
                </c:pt>
                <c:pt idx="2" formatCode="0">
                  <c:v>150000</c:v>
                </c:pt>
                <c:pt idx="3" formatCode="0">
                  <c:v>150000</c:v>
                </c:pt>
                <c:pt idx="4" formatCode="0">
                  <c:v>150000</c:v>
                </c:pt>
                <c:pt idx="5" formatCode="0">
                  <c:v>150000</c:v>
                </c:pt>
                <c:pt idx="6" formatCode="0">
                  <c:v>150000</c:v>
                </c:pt>
                <c:pt idx="7" formatCode="0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B-4F77-96A0-C646F39F5D87}"/>
            </c:ext>
          </c:extLst>
        </c:ser>
        <c:ser>
          <c:idx val="0"/>
          <c:order val="2"/>
          <c:tx>
            <c:strRef>
              <c:f>'Chart Table'!$B$2:$E$2</c:f>
              <c:strCache>
                <c:ptCount val="1"/>
                <c:pt idx="0">
                  <c:v>planned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36884841887839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92D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B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CB-4F77-96A0-C646F39F5D87}"/>
                </c:ext>
              </c:extLst>
            </c:dLbl>
            <c:dLbl>
              <c:idx val="1"/>
              <c:layout>
                <c:manualLayout>
                  <c:x val="-5.4417101654938526E-17"/>
                  <c:y val="-5.302659743146774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CB-4F77-96A0-C646F39F5D87}"/>
                </c:ext>
              </c:extLst>
            </c:dLbl>
            <c:dLbl>
              <c:idx val="2"/>
              <c:layout>
                <c:manualLayout>
                  <c:x val="-5.4417101654938526E-17"/>
                  <c:y val="-5.302659743146725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CB-4F77-96A0-C646F39F5D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'Chart Table'!$A$17:$A$27</c15:sqref>
                  </c15:fullRef>
                </c:ext>
              </c:extLst>
              <c:f>'Chart Table'!$A$19:$A$27</c:f>
              <c:strCach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n.a.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Table'!$C$17:$C$27</c15:sqref>
                  </c15:fullRef>
                </c:ext>
              </c:extLst>
              <c:f>'Chart Table'!$C$19:$C$27</c:f>
              <c:numCache>
                <c:formatCode>0.0</c:formatCode>
                <c:ptCount val="9"/>
                <c:pt idx="0" formatCode="0">
                  <c:v>5093000</c:v>
                </c:pt>
                <c:pt idx="1" formatCode="0">
                  <c:v>4373000</c:v>
                </c:pt>
                <c:pt idx="2" formatCode="0">
                  <c:v>4373000</c:v>
                </c:pt>
                <c:pt idx="3" formatCode="0">
                  <c:v>3360000</c:v>
                </c:pt>
                <c:pt idx="4" formatCode="0">
                  <c:v>3360000</c:v>
                </c:pt>
                <c:pt idx="5" formatCode="0">
                  <c:v>2950000</c:v>
                </c:pt>
                <c:pt idx="6" formatCode="0">
                  <c:v>2780000</c:v>
                </c:pt>
                <c:pt idx="7" formatCode="0">
                  <c:v>2780000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Table'!$C$17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446A-4904-A4E4-C5F93FE5E42E}"/>
                      </c:ext>
                    </c:extLst>
                  </c15:dLbl>
                </c15:categoryFilterException>
                <c15:categoryFilterException>
                  <c15:sqref>'Chart Table'!$C$18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446A-4904-A4E4-C5F93FE5E42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F0CB-4F77-96A0-C646F39F5D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473606592"/>
        <c:axId val="473607576"/>
      </c:barChart>
      <c:catAx>
        <c:axId val="473606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473607576"/>
        <c:crosses val="autoZero"/>
        <c:auto val="1"/>
        <c:lblAlgn val="ctr"/>
        <c:lblOffset val="100"/>
        <c:noMultiLvlLbl val="0"/>
      </c:catAx>
      <c:valAx>
        <c:axId val="47360757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47360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326572</xdr:colOff>
      <xdr:row>0</xdr:row>
      <xdr:rowOff>223156</xdr:rowOff>
    </xdr:from>
    <xdr:to>
      <xdr:col>2</xdr:col>
      <xdr:colOff>1377156</xdr:colOff>
      <xdr:row>0</xdr:row>
      <xdr:rowOff>817428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6E9F4F-641B-4EC5-B3BF-65549902F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6572" y="223156"/>
          <a:ext cx="2759528" cy="5942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76200</xdr:rowOff>
    </xdr:from>
    <xdr:to>
      <xdr:col>19</xdr:col>
      <xdr:colOff>30480</xdr:colOff>
      <xdr:row>28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F62779-9484-4CA7-BA2C-6D3631CA95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602827</xdr:colOff>
      <xdr:row>0</xdr:row>
      <xdr:rowOff>87207</xdr:rowOff>
    </xdr:from>
    <xdr:to>
      <xdr:col>19</xdr:col>
      <xdr:colOff>23707</xdr:colOff>
      <xdr:row>28</xdr:row>
      <xdr:rowOff>117686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38D563-CE63-4CA9-9B42-770B513DD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602672</xdr:colOff>
      <xdr:row>0</xdr:row>
      <xdr:rowOff>48492</xdr:rowOff>
    </xdr:from>
    <xdr:to>
      <xdr:col>19</xdr:col>
      <xdr:colOff>34635</xdr:colOff>
      <xdr:row>27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3034AB-722E-480F-B5FD-66C37BBF6E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0</xdr:row>
      <xdr:rowOff>76200</xdr:rowOff>
    </xdr:from>
    <xdr:to>
      <xdr:col>18</xdr:col>
      <xdr:colOff>594360</xdr:colOff>
      <xdr:row>29</xdr:row>
      <xdr:rowOff>4689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5A9C48-09D7-46B8-9A75-52636C25A9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J108"/>
  <sheetViews>
    <sheetView showGridLines="0" tabSelected="1" zoomScale="80" zoomScaleNormal="80" workbookViewId="0">
      <pane xSplit="8" ySplit="3" topLeftCell="AI4" activePane="bottomRight" state="frozenSplit"/>
      <selection pane="topRight" activeCell="E1" sqref="E1"/>
      <selection pane="bottomLeft" activeCell="A4" sqref="A4"/>
      <selection pane="bottomRight" activeCell="F14" sqref="F14:F15"/>
    </sheetView>
  </sheetViews>
  <sheetFormatPr defaultColWidth="13.5703125" defaultRowHeight="18" x14ac:dyDescent="0.2"/>
  <cols>
    <col min="1" max="1" width="25.5703125" style="1" customWidth="1"/>
    <col min="2" max="2" width="5.7109375" style="1" hidden="1" customWidth="1"/>
    <col min="3" max="3" width="27.140625" style="1" customWidth="1"/>
    <col min="4" max="4" width="30.140625" style="1" bestFit="1" customWidth="1"/>
    <col min="5" max="6" width="17.5703125" style="1" bestFit="1" customWidth="1"/>
    <col min="7" max="7" width="12" style="1" bestFit="1" customWidth="1"/>
    <col min="8" max="8" width="16.5703125" style="7" bestFit="1" customWidth="1"/>
    <col min="9" max="9" width="9.140625" style="1" bestFit="1" customWidth="1"/>
    <col min="10" max="10" width="16.7109375" style="1" bestFit="1" customWidth="1"/>
    <col min="11" max="11" width="7.5703125" style="1" bestFit="1" customWidth="1"/>
    <col min="12" max="12" width="16.7109375" style="1" bestFit="1" customWidth="1"/>
    <col min="13" max="13" width="7.5703125" style="1" bestFit="1" customWidth="1"/>
    <col min="14" max="14" width="16.7109375" style="1" bestFit="1" customWidth="1"/>
    <col min="15" max="15" width="7.5703125" style="1" bestFit="1" customWidth="1"/>
    <col min="16" max="16" width="16.7109375" style="1" bestFit="1" customWidth="1"/>
    <col min="17" max="17" width="7.5703125" style="1" bestFit="1" customWidth="1"/>
    <col min="18" max="18" width="16.7109375" style="1" bestFit="1" customWidth="1"/>
    <col min="19" max="19" width="7.5703125" style="1" bestFit="1" customWidth="1"/>
    <col min="20" max="20" width="16.7109375" style="1" bestFit="1" customWidth="1"/>
    <col min="21" max="21" width="7.5703125" style="1" bestFit="1" customWidth="1"/>
    <col min="22" max="22" width="16.7109375" style="1" bestFit="1" customWidth="1"/>
    <col min="23" max="23" width="7.5703125" style="1" bestFit="1" customWidth="1"/>
    <col min="24" max="24" width="16.7109375" style="1" bestFit="1" customWidth="1"/>
    <col min="25" max="25" width="7.5703125" style="1" bestFit="1" customWidth="1"/>
    <col min="26" max="26" width="16.7109375" style="1" bestFit="1" customWidth="1"/>
    <col min="27" max="27" width="7.5703125" style="1" bestFit="1" customWidth="1"/>
    <col min="28" max="28" width="16.7109375" style="1" bestFit="1" customWidth="1"/>
    <col min="29" max="29" width="7.5703125" style="1" bestFit="1" customWidth="1"/>
    <col min="30" max="30" width="16.7109375" style="1" bestFit="1" customWidth="1"/>
    <col min="31" max="31" width="7.5703125" style="1" bestFit="1" customWidth="1"/>
    <col min="32" max="32" width="18.7109375" style="1" bestFit="1" customWidth="1"/>
    <col min="33" max="33" width="7.5703125" style="1" bestFit="1" customWidth="1"/>
    <col min="34" max="34" width="18.7109375" style="1" bestFit="1" customWidth="1"/>
    <col min="35" max="35" width="7.5703125" style="1" bestFit="1" customWidth="1"/>
    <col min="36" max="36" width="18.7109375" style="1" bestFit="1" customWidth="1"/>
    <col min="37" max="37" width="7.5703125" style="1" bestFit="1" customWidth="1"/>
    <col min="38" max="38" width="18.7109375" style="1" bestFit="1" customWidth="1"/>
    <col min="39" max="39" width="7.5703125" style="1" bestFit="1" customWidth="1"/>
    <col min="40" max="40" width="18.7109375" style="1" bestFit="1" customWidth="1"/>
    <col min="41" max="41" width="7.5703125" style="1" bestFit="1" customWidth="1"/>
    <col min="42" max="42" width="18.7109375" style="1" bestFit="1" customWidth="1"/>
    <col min="43" max="43" width="7.5703125" style="1" bestFit="1" customWidth="1"/>
    <col min="44" max="44" width="18.7109375" style="1" bestFit="1" customWidth="1"/>
    <col min="45" max="45" width="7.5703125" style="1" bestFit="1" customWidth="1"/>
    <col min="46" max="46" width="18.7109375" style="1" bestFit="1" customWidth="1"/>
    <col min="47" max="47" width="7.5703125" style="1" bestFit="1" customWidth="1"/>
    <col min="48" max="48" width="18.7109375" style="1" bestFit="1" customWidth="1"/>
    <col min="49" max="49" width="7.5703125" style="1" bestFit="1" customWidth="1"/>
    <col min="50" max="50" width="18.7109375" style="1" bestFit="1" customWidth="1"/>
    <col min="51" max="51" width="7.5703125" style="1" bestFit="1" customWidth="1"/>
    <col min="52" max="52" width="18.7109375" style="1" bestFit="1" customWidth="1"/>
    <col min="53" max="53" width="7.5703125" style="1" bestFit="1" customWidth="1"/>
    <col min="54" max="54" width="18.7109375" style="1" bestFit="1" customWidth="1"/>
    <col min="55" max="16384" width="13.5703125" style="1"/>
  </cols>
  <sheetData>
    <row r="1" spans="1:54" ht="79.5" customHeight="1" x14ac:dyDescent="0.2">
      <c r="A1" s="31"/>
      <c r="B1" s="31"/>
      <c r="C1" s="31"/>
      <c r="D1" s="31" t="s">
        <v>187</v>
      </c>
      <c r="E1" s="31"/>
      <c r="F1" s="31"/>
      <c r="G1" s="31"/>
      <c r="H1" s="31"/>
      <c r="I1" s="33"/>
      <c r="J1" s="33"/>
      <c r="K1" s="31"/>
      <c r="L1" s="31"/>
      <c r="M1" s="31"/>
      <c r="N1" s="33"/>
      <c r="O1" s="31"/>
      <c r="P1" s="31"/>
      <c r="Q1" s="31"/>
      <c r="R1" s="31"/>
      <c r="S1" s="33"/>
      <c r="T1" s="31"/>
      <c r="U1" s="31"/>
      <c r="V1" s="31"/>
      <c r="W1" s="31"/>
      <c r="X1" s="31"/>
      <c r="Y1" s="33"/>
      <c r="Z1" s="31"/>
      <c r="AA1" s="33"/>
      <c r="AB1" s="31"/>
      <c r="AC1" s="31"/>
      <c r="AD1" s="31"/>
      <c r="AE1" s="31"/>
      <c r="AF1" s="31"/>
      <c r="AG1" s="31"/>
      <c r="AH1" s="31"/>
      <c r="AI1" s="31"/>
      <c r="AJ1" s="33"/>
      <c r="AK1" s="31"/>
      <c r="AL1" s="31"/>
      <c r="AM1" s="34"/>
      <c r="AN1" s="33"/>
      <c r="AO1" s="31"/>
      <c r="AP1" s="33"/>
      <c r="AQ1" s="33"/>
      <c r="AR1" s="33"/>
      <c r="AS1" s="33"/>
      <c r="AT1" s="31"/>
      <c r="AU1" s="33"/>
      <c r="AV1" s="33"/>
      <c r="AW1" s="33"/>
      <c r="AX1" s="33"/>
      <c r="AY1" s="33"/>
      <c r="AZ1" s="33"/>
      <c r="BA1" s="33"/>
      <c r="BB1" s="33"/>
    </row>
    <row r="2" spans="1:54" s="2" customFormat="1" ht="18" customHeight="1" x14ac:dyDescent="0.2">
      <c r="A2" s="31"/>
      <c r="B2" s="31"/>
      <c r="C2" s="31"/>
      <c r="D2" s="31"/>
      <c r="E2" s="31"/>
      <c r="F2" s="31"/>
      <c r="G2" s="31"/>
      <c r="H2" s="31"/>
      <c r="I2" s="156">
        <v>2005</v>
      </c>
      <c r="J2" s="154"/>
      <c r="K2" s="154">
        <v>2006</v>
      </c>
      <c r="L2" s="154"/>
      <c r="M2" s="154">
        <v>2007</v>
      </c>
      <c r="N2" s="154"/>
      <c r="O2" s="154">
        <v>2008</v>
      </c>
      <c r="P2" s="154"/>
      <c r="Q2" s="154">
        <v>2009</v>
      </c>
      <c r="R2" s="154"/>
      <c r="S2" s="154">
        <v>2010</v>
      </c>
      <c r="T2" s="154"/>
      <c r="U2" s="154">
        <v>2011</v>
      </c>
      <c r="V2" s="154"/>
      <c r="W2" s="154">
        <v>2012</v>
      </c>
      <c r="X2" s="154"/>
      <c r="Y2" s="154">
        <v>2013</v>
      </c>
      <c r="Z2" s="154"/>
      <c r="AA2" s="154">
        <v>2014</v>
      </c>
      <c r="AB2" s="154"/>
      <c r="AC2" s="154">
        <v>2015</v>
      </c>
      <c r="AD2" s="154"/>
      <c r="AE2" s="154">
        <v>2016</v>
      </c>
      <c r="AF2" s="154"/>
      <c r="AG2" s="154">
        <v>2017</v>
      </c>
      <c r="AH2" s="154"/>
      <c r="AI2" s="154">
        <v>2018</v>
      </c>
      <c r="AJ2" s="154"/>
      <c r="AK2" s="154">
        <v>2019</v>
      </c>
      <c r="AL2" s="154"/>
      <c r="AM2" s="154">
        <v>2020</v>
      </c>
      <c r="AN2" s="154"/>
      <c r="AO2" s="154">
        <v>2021</v>
      </c>
      <c r="AP2" s="154"/>
      <c r="AQ2" s="154">
        <v>2022</v>
      </c>
      <c r="AR2" s="154"/>
      <c r="AS2" s="154">
        <v>2023</v>
      </c>
      <c r="AT2" s="154"/>
      <c r="AU2" s="154">
        <v>2024</v>
      </c>
      <c r="AV2" s="154"/>
      <c r="AW2" s="154">
        <v>2025</v>
      </c>
      <c r="AX2" s="154"/>
      <c r="AY2" s="155">
        <v>2026</v>
      </c>
      <c r="AZ2" s="156"/>
      <c r="BA2" s="154" t="s">
        <v>0</v>
      </c>
      <c r="BB2" s="155"/>
    </row>
    <row r="3" spans="1:54" s="5" customFormat="1" ht="33.75" x14ac:dyDescent="0.2">
      <c r="A3" s="98" t="s">
        <v>1</v>
      </c>
      <c r="B3" s="114"/>
      <c r="C3" s="99" t="s">
        <v>2</v>
      </c>
      <c r="D3" s="99" t="s">
        <v>3</v>
      </c>
      <c r="E3" s="100" t="s">
        <v>4</v>
      </c>
      <c r="F3" s="99" t="s">
        <v>5</v>
      </c>
      <c r="G3" s="100" t="s">
        <v>6</v>
      </c>
      <c r="H3" s="101" t="s">
        <v>7</v>
      </c>
      <c r="I3" s="102" t="s">
        <v>8</v>
      </c>
      <c r="J3" s="103" t="s">
        <v>9</v>
      </c>
      <c r="K3" s="104" t="s">
        <v>8</v>
      </c>
      <c r="L3" s="103" t="s">
        <v>9</v>
      </c>
      <c r="M3" s="104" t="s">
        <v>8</v>
      </c>
      <c r="N3" s="103" t="s">
        <v>9</v>
      </c>
      <c r="O3" s="104" t="s">
        <v>8</v>
      </c>
      <c r="P3" s="103" t="s">
        <v>9</v>
      </c>
      <c r="Q3" s="104" t="s">
        <v>8</v>
      </c>
      <c r="R3" s="103" t="s">
        <v>9</v>
      </c>
      <c r="S3" s="104" t="s">
        <v>8</v>
      </c>
      <c r="T3" s="103" t="s">
        <v>9</v>
      </c>
      <c r="U3" s="104" t="s">
        <v>8</v>
      </c>
      <c r="V3" s="103" t="s">
        <v>9</v>
      </c>
      <c r="W3" s="104" t="s">
        <v>8</v>
      </c>
      <c r="X3" s="103" t="s">
        <v>9</v>
      </c>
      <c r="Y3" s="104" t="s">
        <v>8</v>
      </c>
      <c r="Z3" s="103" t="s">
        <v>9</v>
      </c>
      <c r="AA3" s="104" t="s">
        <v>8</v>
      </c>
      <c r="AB3" s="103" t="s">
        <v>9</v>
      </c>
      <c r="AC3" s="104" t="s">
        <v>8</v>
      </c>
      <c r="AD3" s="103" t="s">
        <v>9</v>
      </c>
      <c r="AE3" s="104" t="s">
        <v>8</v>
      </c>
      <c r="AF3" s="103" t="s">
        <v>9</v>
      </c>
      <c r="AG3" s="104" t="s">
        <v>8</v>
      </c>
      <c r="AH3" s="103" t="s">
        <v>9</v>
      </c>
      <c r="AI3" s="104" t="s">
        <v>8</v>
      </c>
      <c r="AJ3" s="103" t="s">
        <v>9</v>
      </c>
      <c r="AK3" s="104" t="s">
        <v>8</v>
      </c>
      <c r="AL3" s="103" t="s">
        <v>9</v>
      </c>
      <c r="AM3" s="104" t="s">
        <v>8</v>
      </c>
      <c r="AN3" s="103" t="s">
        <v>9</v>
      </c>
      <c r="AO3" s="104" t="s">
        <v>8</v>
      </c>
      <c r="AP3" s="103" t="s">
        <v>9</v>
      </c>
      <c r="AQ3" s="104" t="s">
        <v>8</v>
      </c>
      <c r="AR3" s="103" t="s">
        <v>9</v>
      </c>
      <c r="AS3" s="104" t="s">
        <v>8</v>
      </c>
      <c r="AT3" s="103" t="s">
        <v>9</v>
      </c>
      <c r="AU3" s="104" t="s">
        <v>8</v>
      </c>
      <c r="AV3" s="103" t="s">
        <v>9</v>
      </c>
      <c r="AW3" s="104" t="s">
        <v>8</v>
      </c>
      <c r="AX3" s="103" t="s">
        <v>9</v>
      </c>
      <c r="AY3" s="105" t="s">
        <v>10</v>
      </c>
      <c r="AZ3" s="103" t="s">
        <v>11</v>
      </c>
      <c r="BA3" s="104" t="s">
        <v>8</v>
      </c>
      <c r="BB3" s="106" t="s">
        <v>9</v>
      </c>
    </row>
    <row r="4" spans="1:54" ht="18.75" x14ac:dyDescent="0.2">
      <c r="A4" s="32" t="s">
        <v>12</v>
      </c>
      <c r="B4" s="115" t="s">
        <v>13</v>
      </c>
      <c r="C4" s="35" t="s">
        <v>14</v>
      </c>
      <c r="D4" s="35" t="s">
        <v>15</v>
      </c>
      <c r="E4" s="35" t="s">
        <v>16</v>
      </c>
      <c r="F4" s="35" t="s">
        <v>17</v>
      </c>
      <c r="G4" s="32"/>
      <c r="H4" s="36" t="s">
        <v>18</v>
      </c>
      <c r="I4" s="37"/>
      <c r="J4" s="38"/>
      <c r="K4" s="39"/>
      <c r="L4" s="38"/>
      <c r="M4" s="39"/>
      <c r="N4" s="38"/>
      <c r="O4" s="39"/>
      <c r="P4" s="38"/>
      <c r="Q4" s="39"/>
      <c r="R4" s="38"/>
      <c r="S4" s="39"/>
      <c r="T4" s="38"/>
      <c r="U4" s="39"/>
      <c r="V4" s="38"/>
      <c r="W4" s="39"/>
      <c r="X4" s="38"/>
      <c r="Y4" s="39"/>
      <c r="Z4" s="38"/>
      <c r="AA4" s="39"/>
      <c r="AB4" s="38"/>
      <c r="AC4" s="39"/>
      <c r="AD4" s="38"/>
      <c r="AE4" s="39"/>
      <c r="AF4" s="38"/>
      <c r="AG4" s="39"/>
      <c r="AH4" s="39"/>
      <c r="AI4" s="38"/>
      <c r="AJ4" s="38"/>
      <c r="AK4" s="39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32">
        <v>4</v>
      </c>
      <c r="BB4" s="41">
        <v>215000</v>
      </c>
    </row>
    <row r="5" spans="1:54" ht="18.75" x14ac:dyDescent="0.2">
      <c r="A5" s="42" t="s">
        <v>19</v>
      </c>
      <c r="B5" s="42"/>
      <c r="C5" s="43" t="s">
        <v>20</v>
      </c>
      <c r="D5" s="43" t="s">
        <v>21</v>
      </c>
      <c r="E5" s="43" t="s">
        <v>22</v>
      </c>
      <c r="F5" s="43" t="s">
        <v>23</v>
      </c>
      <c r="G5" s="42">
        <v>1987</v>
      </c>
      <c r="H5" s="116"/>
      <c r="I5" s="55">
        <v>4.5</v>
      </c>
      <c r="J5" s="56">
        <v>240000</v>
      </c>
      <c r="K5" s="55">
        <v>4.5</v>
      </c>
      <c r="L5" s="56">
        <v>240000</v>
      </c>
      <c r="M5" s="55">
        <v>4.5</v>
      </c>
      <c r="N5" s="56">
        <v>240000</v>
      </c>
      <c r="O5" s="55">
        <v>4.5</v>
      </c>
      <c r="P5" s="56">
        <v>240000</v>
      </c>
      <c r="Q5" s="55">
        <v>9</v>
      </c>
      <c r="R5" s="56">
        <v>380000</v>
      </c>
      <c r="S5" s="55">
        <v>9</v>
      </c>
      <c r="T5" s="56">
        <v>380000</v>
      </c>
      <c r="U5" s="55">
        <v>9</v>
      </c>
      <c r="V5" s="56">
        <v>380000</v>
      </c>
      <c r="W5" s="55">
        <v>9</v>
      </c>
      <c r="X5" s="56">
        <v>380000</v>
      </c>
      <c r="Y5" s="55">
        <v>9</v>
      </c>
      <c r="Z5" s="56">
        <v>380000</v>
      </c>
      <c r="AA5" s="55">
        <v>9</v>
      </c>
      <c r="AB5" s="56">
        <v>380000</v>
      </c>
      <c r="AC5" s="55">
        <v>9</v>
      </c>
      <c r="AD5" s="56">
        <v>380000</v>
      </c>
      <c r="AE5" s="55">
        <f>AC5</f>
        <v>9</v>
      </c>
      <c r="AF5" s="56">
        <f>AD5</f>
        <v>380000</v>
      </c>
      <c r="AG5" s="55">
        <f>AE5</f>
        <v>9</v>
      </c>
      <c r="AH5" s="56">
        <v>384500</v>
      </c>
      <c r="AI5" s="55">
        <f>AG5</f>
        <v>9</v>
      </c>
      <c r="AJ5" s="56">
        <v>386000</v>
      </c>
      <c r="AK5" s="55">
        <f t="shared" ref="AK5:AZ5" si="0">AI5</f>
        <v>9</v>
      </c>
      <c r="AL5" s="56">
        <f t="shared" si="0"/>
        <v>386000</v>
      </c>
      <c r="AM5" s="55">
        <f t="shared" si="0"/>
        <v>9</v>
      </c>
      <c r="AN5" s="56">
        <f t="shared" si="0"/>
        <v>386000</v>
      </c>
      <c r="AO5" s="55">
        <f t="shared" si="0"/>
        <v>9</v>
      </c>
      <c r="AP5" s="56">
        <f t="shared" si="0"/>
        <v>386000</v>
      </c>
      <c r="AQ5" s="55">
        <f t="shared" si="0"/>
        <v>9</v>
      </c>
      <c r="AR5" s="56">
        <f t="shared" si="0"/>
        <v>386000</v>
      </c>
      <c r="AS5" s="55">
        <f t="shared" si="0"/>
        <v>9</v>
      </c>
      <c r="AT5" s="56">
        <f t="shared" si="0"/>
        <v>386000</v>
      </c>
      <c r="AU5" s="55">
        <f t="shared" si="0"/>
        <v>9</v>
      </c>
      <c r="AV5" s="56">
        <f t="shared" si="0"/>
        <v>386000</v>
      </c>
      <c r="AW5" s="55">
        <f t="shared" si="0"/>
        <v>9</v>
      </c>
      <c r="AX5" s="56">
        <f t="shared" si="0"/>
        <v>386000</v>
      </c>
      <c r="AY5" s="56">
        <f t="shared" si="0"/>
        <v>9</v>
      </c>
      <c r="AZ5" s="56">
        <f t="shared" si="0"/>
        <v>386000</v>
      </c>
      <c r="BA5" s="55">
        <f>AW5</f>
        <v>9</v>
      </c>
      <c r="BB5" s="56">
        <f>AX5</f>
        <v>386000</v>
      </c>
    </row>
    <row r="6" spans="1:54" ht="18.75" x14ac:dyDescent="0.2">
      <c r="A6" s="32" t="s">
        <v>19</v>
      </c>
      <c r="B6" s="32"/>
      <c r="C6" s="35" t="s">
        <v>20</v>
      </c>
      <c r="D6" s="35" t="s">
        <v>21</v>
      </c>
      <c r="E6" s="35" t="s">
        <v>24</v>
      </c>
      <c r="F6" s="35" t="s">
        <v>25</v>
      </c>
      <c r="G6" s="32">
        <v>2019</v>
      </c>
      <c r="H6" s="36"/>
      <c r="I6" s="37"/>
      <c r="J6" s="38"/>
      <c r="K6" s="39"/>
      <c r="L6" s="38"/>
      <c r="M6" s="39"/>
      <c r="N6" s="38"/>
      <c r="O6" s="39"/>
      <c r="P6" s="38"/>
      <c r="Q6" s="39"/>
      <c r="R6" s="38"/>
      <c r="S6" s="39"/>
      <c r="T6" s="38"/>
      <c r="U6" s="39"/>
      <c r="V6" s="38"/>
      <c r="W6" s="39"/>
      <c r="X6" s="38"/>
      <c r="Y6" s="39"/>
      <c r="Z6" s="38"/>
      <c r="AA6" s="39"/>
      <c r="AB6" s="38"/>
      <c r="AC6" s="39"/>
      <c r="AD6" s="38"/>
      <c r="AE6" s="39"/>
      <c r="AF6" s="38"/>
      <c r="AG6" s="72"/>
      <c r="AH6" s="38"/>
      <c r="AI6" s="72"/>
      <c r="AJ6" s="82"/>
      <c r="AK6" s="41">
        <v>0</v>
      </c>
      <c r="AL6" s="41">
        <v>180000</v>
      </c>
      <c r="AM6" s="117">
        <f>AK6</f>
        <v>0</v>
      </c>
      <c r="AN6" s="41">
        <v>180000</v>
      </c>
      <c r="AO6" s="32">
        <f t="shared" ref="AO6:AZ6" si="1">AM6</f>
        <v>0</v>
      </c>
      <c r="AP6" s="41">
        <f t="shared" si="1"/>
        <v>180000</v>
      </c>
      <c r="AQ6" s="32">
        <f t="shared" si="1"/>
        <v>0</v>
      </c>
      <c r="AR6" s="41">
        <f t="shared" si="1"/>
        <v>180000</v>
      </c>
      <c r="AS6" s="32">
        <f t="shared" si="1"/>
        <v>0</v>
      </c>
      <c r="AT6" s="41">
        <f t="shared" si="1"/>
        <v>180000</v>
      </c>
      <c r="AU6" s="32">
        <f t="shared" si="1"/>
        <v>0</v>
      </c>
      <c r="AV6" s="41">
        <f t="shared" si="1"/>
        <v>180000</v>
      </c>
      <c r="AW6" s="32">
        <f t="shared" si="1"/>
        <v>0</v>
      </c>
      <c r="AX6" s="41">
        <f t="shared" si="1"/>
        <v>180000</v>
      </c>
      <c r="AY6" s="41">
        <f t="shared" si="1"/>
        <v>0</v>
      </c>
      <c r="AZ6" s="41">
        <f t="shared" si="1"/>
        <v>180000</v>
      </c>
      <c r="BA6" s="32">
        <f>AW6</f>
        <v>0</v>
      </c>
      <c r="BB6" s="41">
        <f>AX6</f>
        <v>180000</v>
      </c>
    </row>
    <row r="7" spans="1:54" ht="18.75" x14ac:dyDescent="0.2">
      <c r="A7" s="42" t="s">
        <v>26</v>
      </c>
      <c r="B7" s="42"/>
      <c r="C7" s="43" t="s">
        <v>27</v>
      </c>
      <c r="D7" s="43" t="s">
        <v>28</v>
      </c>
      <c r="E7" s="43" t="s">
        <v>24</v>
      </c>
      <c r="F7" s="43" t="s">
        <v>17</v>
      </c>
      <c r="G7" s="42">
        <v>2021</v>
      </c>
      <c r="H7" s="43" t="s">
        <v>18</v>
      </c>
      <c r="I7" s="44"/>
      <c r="J7" s="45"/>
      <c r="K7" s="46"/>
      <c r="L7" s="45"/>
      <c r="M7" s="46"/>
      <c r="N7" s="45"/>
      <c r="O7" s="46"/>
      <c r="P7" s="45"/>
      <c r="Q7" s="46"/>
      <c r="R7" s="45"/>
      <c r="S7" s="46"/>
      <c r="T7" s="45"/>
      <c r="U7" s="46"/>
      <c r="V7" s="45"/>
      <c r="W7" s="46"/>
      <c r="X7" s="45"/>
      <c r="Y7" s="46"/>
      <c r="Z7" s="45"/>
      <c r="AA7" s="46"/>
      <c r="AB7" s="45"/>
      <c r="AC7" s="46"/>
      <c r="AD7" s="45"/>
      <c r="AE7" s="46"/>
      <c r="AF7" s="45"/>
      <c r="AG7" s="46"/>
      <c r="AH7" s="45"/>
      <c r="AI7" s="46"/>
      <c r="AJ7" s="45"/>
      <c r="AK7" s="45"/>
      <c r="AL7" s="45"/>
      <c r="AM7" s="76"/>
      <c r="AN7" s="47"/>
      <c r="AO7" s="48">
        <v>2.6</v>
      </c>
      <c r="AP7" s="49">
        <v>140000</v>
      </c>
      <c r="AQ7" s="42">
        <f>AO7</f>
        <v>2.6</v>
      </c>
      <c r="AR7" s="49">
        <v>140000</v>
      </c>
      <c r="AS7" s="42">
        <f>AQ7</f>
        <v>2.6</v>
      </c>
      <c r="AT7" s="49">
        <v>140000</v>
      </c>
      <c r="AU7" s="42">
        <f>AS7</f>
        <v>2.6</v>
      </c>
      <c r="AV7" s="49">
        <v>140000</v>
      </c>
      <c r="AW7" s="42">
        <f>AU7</f>
        <v>2.6</v>
      </c>
      <c r="AX7" s="49">
        <v>140000</v>
      </c>
      <c r="AY7" s="42">
        <f>AW7</f>
        <v>2.6</v>
      </c>
      <c r="AZ7" s="49">
        <v>140000</v>
      </c>
      <c r="BA7" s="42">
        <f>AW7</f>
        <v>2.6</v>
      </c>
      <c r="BB7" s="49">
        <v>140000</v>
      </c>
    </row>
    <row r="8" spans="1:54" ht="18.75" x14ac:dyDescent="0.2">
      <c r="A8" s="42" t="s">
        <v>29</v>
      </c>
      <c r="B8" s="42"/>
      <c r="C8" s="43" t="s">
        <v>30</v>
      </c>
      <c r="D8" s="43" t="s">
        <v>31</v>
      </c>
      <c r="E8" s="43" t="s">
        <v>16</v>
      </c>
      <c r="F8" s="43" t="s">
        <v>17</v>
      </c>
      <c r="G8" s="42">
        <v>2020</v>
      </c>
      <c r="H8" s="43" t="s">
        <v>18</v>
      </c>
      <c r="I8" s="44"/>
      <c r="J8" s="45"/>
      <c r="K8" s="46"/>
      <c r="L8" s="45"/>
      <c r="M8" s="46"/>
      <c r="N8" s="45"/>
      <c r="O8" s="46"/>
      <c r="P8" s="45"/>
      <c r="Q8" s="46"/>
      <c r="R8" s="45"/>
      <c r="S8" s="46"/>
      <c r="T8" s="45"/>
      <c r="U8" s="46"/>
      <c r="V8" s="45"/>
      <c r="W8" s="46"/>
      <c r="X8" s="45"/>
      <c r="Y8" s="46"/>
      <c r="Z8" s="45"/>
      <c r="AA8" s="46"/>
      <c r="AB8" s="45"/>
      <c r="AC8" s="46"/>
      <c r="AD8" s="45"/>
      <c r="AE8" s="46"/>
      <c r="AF8" s="45"/>
      <c r="AG8" s="46"/>
      <c r="AH8" s="45"/>
      <c r="AI8" s="45"/>
      <c r="AJ8" s="45"/>
      <c r="AK8" s="45"/>
      <c r="AL8" s="45"/>
      <c r="AM8" s="42">
        <v>2.4</v>
      </c>
      <c r="AN8" s="49">
        <v>250000</v>
      </c>
      <c r="AO8" s="42">
        <v>2.4</v>
      </c>
      <c r="AP8" s="49">
        <v>250000</v>
      </c>
      <c r="AQ8" s="42">
        <v>2.4</v>
      </c>
      <c r="AR8" s="49">
        <v>250000</v>
      </c>
      <c r="AS8" s="42">
        <v>2.4</v>
      </c>
      <c r="AT8" s="49">
        <v>250000</v>
      </c>
      <c r="AU8" s="42">
        <v>2.4</v>
      </c>
      <c r="AV8" s="49">
        <v>250000</v>
      </c>
      <c r="AW8" s="42">
        <v>2.4</v>
      </c>
      <c r="AX8" s="49">
        <v>250000</v>
      </c>
      <c r="AY8" s="42">
        <v>2.4</v>
      </c>
      <c r="AZ8" s="49">
        <v>250000</v>
      </c>
      <c r="BA8" s="42">
        <v>2.4</v>
      </c>
      <c r="BB8" s="49">
        <v>250000</v>
      </c>
    </row>
    <row r="9" spans="1:54" ht="18.75" x14ac:dyDescent="0.2">
      <c r="A9" s="42" t="s">
        <v>32</v>
      </c>
      <c r="B9" s="42"/>
      <c r="C9" s="43" t="s">
        <v>33</v>
      </c>
      <c r="D9" s="43" t="s">
        <v>34</v>
      </c>
      <c r="E9" s="43" t="s">
        <v>16</v>
      </c>
      <c r="F9" s="43" t="s">
        <v>17</v>
      </c>
      <c r="G9" s="42"/>
      <c r="H9" s="43"/>
      <c r="I9" s="44"/>
      <c r="J9" s="45"/>
      <c r="K9" s="46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2">
        <v>0.5</v>
      </c>
      <c r="BB9" s="49">
        <v>250000</v>
      </c>
    </row>
    <row r="10" spans="1:54" ht="18.75" x14ac:dyDescent="0.2">
      <c r="A10" s="32" t="s">
        <v>32</v>
      </c>
      <c r="B10" s="32"/>
      <c r="C10" s="35" t="s">
        <v>35</v>
      </c>
      <c r="D10" s="35" t="s">
        <v>36</v>
      </c>
      <c r="E10" s="35" t="s">
        <v>16</v>
      </c>
      <c r="F10" s="35" t="s">
        <v>17</v>
      </c>
      <c r="G10" s="32"/>
      <c r="H10" s="35"/>
      <c r="I10" s="45"/>
      <c r="J10" s="46"/>
      <c r="K10" s="45"/>
      <c r="L10" s="46"/>
      <c r="M10" s="45"/>
      <c r="N10" s="46"/>
      <c r="O10" s="45"/>
      <c r="P10" s="46"/>
      <c r="Q10" s="45"/>
      <c r="R10" s="46"/>
      <c r="S10" s="45"/>
      <c r="T10" s="46"/>
      <c r="U10" s="45"/>
      <c r="V10" s="46"/>
      <c r="W10" s="45"/>
      <c r="X10" s="46"/>
      <c r="Y10" s="45"/>
      <c r="Z10" s="46"/>
      <c r="AA10" s="45"/>
      <c r="AB10" s="46"/>
      <c r="AC10" s="45"/>
      <c r="AD10" s="46"/>
      <c r="AE10" s="45"/>
      <c r="AF10" s="46"/>
      <c r="AG10" s="45"/>
      <c r="AH10" s="46"/>
      <c r="AI10" s="45"/>
      <c r="AJ10" s="46"/>
      <c r="AK10" s="45"/>
      <c r="AL10" s="46"/>
      <c r="AM10" s="45"/>
      <c r="AN10" s="46"/>
      <c r="AO10" s="45"/>
      <c r="AP10" s="46"/>
      <c r="AQ10" s="45"/>
      <c r="AR10" s="46"/>
      <c r="AS10" s="45"/>
      <c r="AT10" s="46"/>
      <c r="AU10" s="45"/>
      <c r="AV10" s="46"/>
      <c r="AW10" s="45"/>
      <c r="AX10" s="46"/>
      <c r="AY10" s="45"/>
      <c r="AZ10" s="46"/>
      <c r="BA10" s="42">
        <v>2.5</v>
      </c>
      <c r="BB10" s="49">
        <v>160000</v>
      </c>
    </row>
    <row r="11" spans="1:54" ht="18.75" x14ac:dyDescent="0.2">
      <c r="A11" s="42" t="s">
        <v>37</v>
      </c>
      <c r="B11" s="42"/>
      <c r="C11" s="43" t="s">
        <v>38</v>
      </c>
      <c r="D11" s="43" t="s">
        <v>39</v>
      </c>
      <c r="E11" s="43" t="s">
        <v>24</v>
      </c>
      <c r="F11" s="43" t="s">
        <v>17</v>
      </c>
      <c r="G11" s="42">
        <v>2020</v>
      </c>
      <c r="H11" s="43" t="s">
        <v>40</v>
      </c>
      <c r="I11" s="44"/>
      <c r="J11" s="45"/>
      <c r="K11" s="46"/>
      <c r="L11" s="45"/>
      <c r="M11" s="46"/>
      <c r="N11" s="45"/>
      <c r="O11" s="46"/>
      <c r="P11" s="45"/>
      <c r="Q11" s="46"/>
      <c r="R11" s="45"/>
      <c r="S11" s="46"/>
      <c r="T11" s="45"/>
      <c r="U11" s="46"/>
      <c r="V11" s="45"/>
      <c r="W11" s="46"/>
      <c r="X11" s="45"/>
      <c r="Y11" s="46"/>
      <c r="Z11" s="45"/>
      <c r="AA11" s="46"/>
      <c r="AB11" s="45"/>
      <c r="AC11" s="46"/>
      <c r="AD11" s="45"/>
      <c r="AE11" s="72"/>
      <c r="AF11" s="76"/>
      <c r="AG11" s="72"/>
      <c r="AH11" s="76"/>
      <c r="AI11" s="72"/>
      <c r="AJ11" s="76"/>
      <c r="AK11" s="72"/>
      <c r="AL11" s="82"/>
      <c r="AM11" s="42"/>
      <c r="AN11" s="49">
        <v>30000</v>
      </c>
      <c r="AO11" s="42"/>
      <c r="AP11" s="49">
        <f>AN11</f>
        <v>30000</v>
      </c>
      <c r="AQ11" s="42"/>
      <c r="AR11" s="49">
        <f>AP11</f>
        <v>30000</v>
      </c>
      <c r="AS11" s="42"/>
      <c r="AT11" s="49">
        <f>AR11</f>
        <v>30000</v>
      </c>
      <c r="AU11" s="42"/>
      <c r="AV11" s="49">
        <f>AT11</f>
        <v>30000</v>
      </c>
      <c r="AW11" s="42"/>
      <c r="AX11" s="49">
        <f>AV11</f>
        <v>30000</v>
      </c>
      <c r="AY11" s="49"/>
      <c r="AZ11" s="49">
        <f>AX11</f>
        <v>30000</v>
      </c>
      <c r="BA11" s="42"/>
      <c r="BB11" s="49">
        <f>AX11</f>
        <v>30000</v>
      </c>
    </row>
    <row r="12" spans="1:54" ht="18.75" x14ac:dyDescent="0.2">
      <c r="A12" s="50" t="s">
        <v>37</v>
      </c>
      <c r="B12" s="50"/>
      <c r="C12" s="51" t="s">
        <v>41</v>
      </c>
      <c r="D12" s="51" t="s">
        <v>42</v>
      </c>
      <c r="E12" s="51" t="s">
        <v>16</v>
      </c>
      <c r="F12" s="51" t="s">
        <v>17</v>
      </c>
      <c r="G12" s="50"/>
      <c r="H12" s="51" t="s">
        <v>40</v>
      </c>
      <c r="I12" s="107"/>
      <c r="J12" s="72"/>
      <c r="K12" s="76"/>
      <c r="L12" s="72"/>
      <c r="M12" s="76"/>
      <c r="N12" s="72"/>
      <c r="O12" s="76"/>
      <c r="P12" s="72"/>
      <c r="Q12" s="76"/>
      <c r="R12" s="72"/>
      <c r="S12" s="76"/>
      <c r="T12" s="72"/>
      <c r="U12" s="76"/>
      <c r="V12" s="72"/>
      <c r="W12" s="76"/>
      <c r="X12" s="72"/>
      <c r="Y12" s="76"/>
      <c r="Z12" s="72"/>
      <c r="AA12" s="76"/>
      <c r="AB12" s="72"/>
      <c r="AC12" s="76"/>
      <c r="AD12" s="72"/>
      <c r="AE12" s="45"/>
      <c r="AF12" s="46"/>
      <c r="AG12" s="45"/>
      <c r="AH12" s="46"/>
      <c r="AI12" s="45"/>
      <c r="AJ12" s="46"/>
      <c r="AK12" s="45"/>
      <c r="AL12" s="46"/>
      <c r="AM12" s="45"/>
      <c r="AN12" s="46"/>
      <c r="AO12" s="45"/>
      <c r="AP12" s="46"/>
      <c r="AQ12" s="45"/>
      <c r="AR12" s="46"/>
      <c r="AS12" s="45"/>
      <c r="AT12" s="46"/>
      <c r="AU12" s="45"/>
      <c r="AV12" s="46"/>
      <c r="AW12" s="45"/>
      <c r="AX12" s="46"/>
      <c r="AY12" s="45"/>
      <c r="AZ12" s="108"/>
      <c r="BA12" s="55"/>
      <c r="BB12" s="56">
        <v>10000</v>
      </c>
    </row>
    <row r="13" spans="1:54" ht="18.75" x14ac:dyDescent="0.2">
      <c r="A13" s="50" t="s">
        <v>37</v>
      </c>
      <c r="B13" s="50"/>
      <c r="C13" s="51" t="s">
        <v>43</v>
      </c>
      <c r="D13" s="51" t="s">
        <v>44</v>
      </c>
      <c r="E13" s="51" t="s">
        <v>22</v>
      </c>
      <c r="F13" s="51" t="s">
        <v>23</v>
      </c>
      <c r="G13" s="50">
        <v>2016</v>
      </c>
      <c r="H13" s="51" t="s">
        <v>40</v>
      </c>
      <c r="I13" s="44"/>
      <c r="J13" s="45"/>
      <c r="K13" s="46"/>
      <c r="L13" s="45"/>
      <c r="M13" s="46"/>
      <c r="N13" s="45"/>
      <c r="O13" s="46"/>
      <c r="P13" s="45"/>
      <c r="Q13" s="46"/>
      <c r="R13" s="45"/>
      <c r="S13" s="46"/>
      <c r="T13" s="45"/>
      <c r="U13" s="46"/>
      <c r="V13" s="45"/>
      <c r="W13" s="46"/>
      <c r="X13" s="45"/>
      <c r="Y13" s="46"/>
      <c r="Z13" s="45"/>
      <c r="AA13" s="46"/>
      <c r="AB13" s="45"/>
      <c r="AC13" s="46"/>
      <c r="AD13" s="47"/>
      <c r="AE13" s="55">
        <v>0.1</v>
      </c>
      <c r="AF13" s="56">
        <v>28500</v>
      </c>
      <c r="AG13" s="55">
        <f t="shared" ref="AG13:AZ13" si="2">AE13</f>
        <v>0.1</v>
      </c>
      <c r="AH13" s="56">
        <f t="shared" si="2"/>
        <v>28500</v>
      </c>
      <c r="AI13" s="55">
        <f t="shared" si="2"/>
        <v>0.1</v>
      </c>
      <c r="AJ13" s="56">
        <f t="shared" si="2"/>
        <v>28500</v>
      </c>
      <c r="AK13" s="55">
        <f t="shared" si="2"/>
        <v>0.1</v>
      </c>
      <c r="AL13" s="56">
        <f t="shared" si="2"/>
        <v>28500</v>
      </c>
      <c r="AM13" s="55">
        <f t="shared" si="2"/>
        <v>0.1</v>
      </c>
      <c r="AN13" s="56">
        <f t="shared" si="2"/>
        <v>28500</v>
      </c>
      <c r="AO13" s="55">
        <f t="shared" si="2"/>
        <v>0.1</v>
      </c>
      <c r="AP13" s="56">
        <f t="shared" si="2"/>
        <v>28500</v>
      </c>
      <c r="AQ13" s="55">
        <f t="shared" si="2"/>
        <v>0.1</v>
      </c>
      <c r="AR13" s="56">
        <f t="shared" si="2"/>
        <v>28500</v>
      </c>
      <c r="AS13" s="55">
        <f t="shared" si="2"/>
        <v>0.1</v>
      </c>
      <c r="AT13" s="56">
        <f t="shared" si="2"/>
        <v>28500</v>
      </c>
      <c r="AU13" s="55">
        <f t="shared" si="2"/>
        <v>0.1</v>
      </c>
      <c r="AV13" s="56">
        <f t="shared" si="2"/>
        <v>28500</v>
      </c>
      <c r="AW13" s="55">
        <f t="shared" si="2"/>
        <v>0.1</v>
      </c>
      <c r="AX13" s="56">
        <f t="shared" si="2"/>
        <v>28500</v>
      </c>
      <c r="AY13" s="55">
        <f t="shared" si="2"/>
        <v>0.1</v>
      </c>
      <c r="AZ13" s="56">
        <f t="shared" si="2"/>
        <v>28500</v>
      </c>
      <c r="BA13" s="55">
        <f>AW13</f>
        <v>0.1</v>
      </c>
      <c r="BB13" s="56">
        <f>AX13</f>
        <v>28500</v>
      </c>
    </row>
    <row r="14" spans="1:54" ht="18.75" x14ac:dyDescent="0.2">
      <c r="A14" s="50" t="s">
        <v>37</v>
      </c>
      <c r="B14" s="50"/>
      <c r="C14" s="51" t="s">
        <v>45</v>
      </c>
      <c r="D14" s="51" t="s">
        <v>46</v>
      </c>
      <c r="E14" s="51" t="s">
        <v>22</v>
      </c>
      <c r="F14" s="51" t="s">
        <v>17</v>
      </c>
      <c r="G14" s="50">
        <v>2018</v>
      </c>
      <c r="H14" s="118" t="s">
        <v>40</v>
      </c>
      <c r="I14" s="76"/>
      <c r="J14" s="72"/>
      <c r="K14" s="76"/>
      <c r="L14" s="72"/>
      <c r="M14" s="76"/>
      <c r="N14" s="72"/>
      <c r="O14" s="76"/>
      <c r="P14" s="76"/>
      <c r="Q14" s="76"/>
      <c r="R14" s="76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76"/>
      <c r="AD14" s="72"/>
      <c r="AE14" s="76"/>
      <c r="AF14" s="72"/>
      <c r="AG14" s="76"/>
      <c r="AH14" s="72"/>
      <c r="AI14" s="50"/>
      <c r="AJ14" s="52">
        <v>50000</v>
      </c>
      <c r="AK14" s="50"/>
      <c r="AL14" s="52">
        <f>AJ14</f>
        <v>50000</v>
      </c>
      <c r="AM14" s="50"/>
      <c r="AN14" s="52">
        <f>AL14</f>
        <v>50000</v>
      </c>
      <c r="AO14" s="50"/>
      <c r="AP14" s="52">
        <f>AN14</f>
        <v>50000</v>
      </c>
      <c r="AQ14" s="50"/>
      <c r="AR14" s="52">
        <f>AP14</f>
        <v>50000</v>
      </c>
      <c r="AS14" s="50"/>
      <c r="AT14" s="52">
        <f>AR14</f>
        <v>50000</v>
      </c>
      <c r="AU14" s="50"/>
      <c r="AV14" s="52">
        <f>AT14</f>
        <v>50000</v>
      </c>
      <c r="AW14" s="50"/>
      <c r="AX14" s="52">
        <f>AV14</f>
        <v>50000</v>
      </c>
      <c r="AY14" s="52"/>
      <c r="AZ14" s="52">
        <f>AX14</f>
        <v>50000</v>
      </c>
      <c r="BA14" s="50"/>
      <c r="BB14" s="52">
        <f>AX14</f>
        <v>50000</v>
      </c>
    </row>
    <row r="15" spans="1:54" ht="18.75" x14ac:dyDescent="0.2">
      <c r="A15" s="42" t="s">
        <v>47</v>
      </c>
      <c r="B15" s="42"/>
      <c r="C15" s="43" t="s">
        <v>48</v>
      </c>
      <c r="D15" s="43" t="s">
        <v>49</v>
      </c>
      <c r="E15" s="119" t="s">
        <v>22</v>
      </c>
      <c r="F15" s="43" t="s">
        <v>23</v>
      </c>
      <c r="G15" s="66">
        <v>2016</v>
      </c>
      <c r="H15" s="120"/>
      <c r="I15" s="40"/>
      <c r="J15" s="64"/>
      <c r="K15" s="40"/>
      <c r="L15" s="64"/>
      <c r="M15" s="40"/>
      <c r="N15" s="64"/>
      <c r="O15" s="40"/>
      <c r="P15" s="64"/>
      <c r="Q15" s="40"/>
      <c r="R15" s="64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2">
        <v>13</v>
      </c>
      <c r="AF15" s="49">
        <v>570000</v>
      </c>
      <c r="AG15" s="42">
        <f t="shared" ref="AG15:AI16" si="3">AE15</f>
        <v>13</v>
      </c>
      <c r="AH15" s="49">
        <f t="shared" si="3"/>
        <v>570000</v>
      </c>
      <c r="AI15" s="42">
        <f t="shared" si="3"/>
        <v>13</v>
      </c>
      <c r="AJ15" s="49">
        <v>600000</v>
      </c>
      <c r="AK15" s="42">
        <f>AI15</f>
        <v>13</v>
      </c>
      <c r="AL15" s="49">
        <f>AJ15</f>
        <v>600000</v>
      </c>
      <c r="AM15" s="42">
        <f>AK15</f>
        <v>13</v>
      </c>
      <c r="AN15" s="49">
        <f>AL15</f>
        <v>600000</v>
      </c>
      <c r="AO15" s="42">
        <f>AM15</f>
        <v>13</v>
      </c>
      <c r="AP15" s="49">
        <f>AN15</f>
        <v>600000</v>
      </c>
      <c r="AQ15" s="42">
        <f>AO15</f>
        <v>13</v>
      </c>
      <c r="AR15" s="49">
        <f>AP15</f>
        <v>600000</v>
      </c>
      <c r="AS15" s="42">
        <f>AQ15</f>
        <v>13</v>
      </c>
      <c r="AT15" s="49">
        <f>AR15</f>
        <v>600000</v>
      </c>
      <c r="AU15" s="42">
        <f>AS15</f>
        <v>13</v>
      </c>
      <c r="AV15" s="49">
        <f>AT15</f>
        <v>600000</v>
      </c>
      <c r="AW15" s="42">
        <f t="shared" ref="AW15:AW21" si="4">AU15</f>
        <v>13</v>
      </c>
      <c r="AX15" s="49">
        <f>AV15</f>
        <v>600000</v>
      </c>
      <c r="AY15" s="49">
        <f t="shared" ref="AY15:AY21" si="5">AW15</f>
        <v>13</v>
      </c>
      <c r="AZ15" s="49">
        <f>AX15</f>
        <v>600000</v>
      </c>
      <c r="BA15" s="42">
        <f t="shared" ref="BA15:BA21" si="6">AW15</f>
        <v>13</v>
      </c>
      <c r="BB15" s="49">
        <f>AX15</f>
        <v>600000</v>
      </c>
    </row>
    <row r="16" spans="1:54" ht="18.75" x14ac:dyDescent="0.2">
      <c r="A16" s="50" t="s">
        <v>47</v>
      </c>
      <c r="B16" s="50"/>
      <c r="C16" s="51" t="s">
        <v>50</v>
      </c>
      <c r="D16" s="51" t="s">
        <v>51</v>
      </c>
      <c r="E16" s="53" t="s">
        <v>22</v>
      </c>
      <c r="F16" s="51" t="s">
        <v>23</v>
      </c>
      <c r="G16" s="50">
        <v>2010</v>
      </c>
      <c r="H16" s="121"/>
      <c r="I16" s="71"/>
      <c r="J16" s="76"/>
      <c r="K16" s="72"/>
      <c r="L16" s="76"/>
      <c r="M16" s="72"/>
      <c r="N16" s="76"/>
      <c r="O16" s="72"/>
      <c r="P16" s="76"/>
      <c r="Q16" s="72"/>
      <c r="R16" s="82"/>
      <c r="S16" s="112">
        <v>8.25</v>
      </c>
      <c r="T16" s="56">
        <v>330000</v>
      </c>
      <c r="U16" s="55">
        <f t="shared" ref="U16:AF16" si="7">S16</f>
        <v>8.25</v>
      </c>
      <c r="V16" s="56">
        <f t="shared" si="7"/>
        <v>330000</v>
      </c>
      <c r="W16" s="55">
        <f t="shared" si="7"/>
        <v>8.25</v>
      </c>
      <c r="X16" s="56">
        <f t="shared" si="7"/>
        <v>330000</v>
      </c>
      <c r="Y16" s="55">
        <f t="shared" si="7"/>
        <v>8.25</v>
      </c>
      <c r="Z16" s="56">
        <f t="shared" si="7"/>
        <v>330000</v>
      </c>
      <c r="AA16" s="55">
        <f t="shared" si="7"/>
        <v>8.25</v>
      </c>
      <c r="AB16" s="56">
        <f t="shared" si="7"/>
        <v>330000</v>
      </c>
      <c r="AC16" s="55">
        <f t="shared" si="7"/>
        <v>8.25</v>
      </c>
      <c r="AD16" s="56">
        <f t="shared" si="7"/>
        <v>330000</v>
      </c>
      <c r="AE16" s="55">
        <f t="shared" si="7"/>
        <v>8.25</v>
      </c>
      <c r="AF16" s="56">
        <f t="shared" si="7"/>
        <v>330000</v>
      </c>
      <c r="AG16" s="55">
        <f t="shared" si="3"/>
        <v>8.25</v>
      </c>
      <c r="AH16" s="56">
        <f t="shared" si="3"/>
        <v>330000</v>
      </c>
      <c r="AI16" s="55">
        <f t="shared" si="3"/>
        <v>8.25</v>
      </c>
      <c r="AJ16" s="56">
        <f>AH16</f>
        <v>330000</v>
      </c>
      <c r="AK16" s="55">
        <f>AI16</f>
        <v>8.25</v>
      </c>
      <c r="AL16" s="56">
        <f>AJ16</f>
        <v>330000</v>
      </c>
      <c r="AM16" s="55">
        <f>AK16</f>
        <v>8.25</v>
      </c>
      <c r="AN16" s="56">
        <f>AL16</f>
        <v>330000</v>
      </c>
      <c r="AO16" s="55">
        <f>AM16</f>
        <v>8.25</v>
      </c>
      <c r="AP16" s="56">
        <f>AN16</f>
        <v>330000</v>
      </c>
      <c r="AQ16" s="55">
        <f>AO16</f>
        <v>8.25</v>
      </c>
      <c r="AR16" s="56">
        <f>AP16</f>
        <v>330000</v>
      </c>
      <c r="AS16" s="55">
        <f>AQ16</f>
        <v>8.25</v>
      </c>
      <c r="AT16" s="56">
        <f>AR16</f>
        <v>330000</v>
      </c>
      <c r="AU16" s="55">
        <f>AS16</f>
        <v>8.25</v>
      </c>
      <c r="AV16" s="56">
        <f>AT16</f>
        <v>330000</v>
      </c>
      <c r="AW16" s="55">
        <f t="shared" si="4"/>
        <v>8.25</v>
      </c>
      <c r="AX16" s="56">
        <f>AV16</f>
        <v>330000</v>
      </c>
      <c r="AY16" s="55">
        <f t="shared" si="5"/>
        <v>8.25</v>
      </c>
      <c r="AZ16" s="56">
        <f>AX16</f>
        <v>330000</v>
      </c>
      <c r="BA16" s="55">
        <f t="shared" si="6"/>
        <v>8.25</v>
      </c>
      <c r="BB16" s="56">
        <f>AX16</f>
        <v>330000</v>
      </c>
    </row>
    <row r="17" spans="1:55" ht="18.75" x14ac:dyDescent="0.2">
      <c r="A17" s="50" t="s">
        <v>47</v>
      </c>
      <c r="B17" s="50"/>
      <c r="C17" s="51" t="s">
        <v>50</v>
      </c>
      <c r="D17" s="51" t="s">
        <v>51</v>
      </c>
      <c r="E17" s="53" t="s">
        <v>16</v>
      </c>
      <c r="F17" s="51" t="s">
        <v>25</v>
      </c>
      <c r="G17" s="50">
        <v>2022</v>
      </c>
      <c r="H17" s="54"/>
      <c r="I17" s="64"/>
      <c r="J17" s="40"/>
      <c r="K17" s="64"/>
      <c r="L17" s="40"/>
      <c r="M17" s="64"/>
      <c r="N17" s="40"/>
      <c r="O17" s="64"/>
      <c r="P17" s="40"/>
      <c r="Q17" s="64"/>
      <c r="R17" s="40"/>
      <c r="S17" s="45"/>
      <c r="T17" s="46"/>
      <c r="U17" s="45"/>
      <c r="V17" s="46"/>
      <c r="W17" s="45"/>
      <c r="X17" s="46"/>
      <c r="Y17" s="45"/>
      <c r="Z17" s="46"/>
      <c r="AA17" s="45"/>
      <c r="AB17" s="46"/>
      <c r="AC17" s="45"/>
      <c r="AD17" s="46"/>
      <c r="AE17" s="45"/>
      <c r="AF17" s="46"/>
      <c r="AG17" s="45"/>
      <c r="AH17" s="46"/>
      <c r="AI17" s="45"/>
      <c r="AJ17" s="46"/>
      <c r="AK17" s="45"/>
      <c r="AL17" s="46"/>
      <c r="AM17" s="45"/>
      <c r="AN17" s="46"/>
      <c r="AO17" s="45"/>
      <c r="AP17" s="46"/>
      <c r="AQ17" s="55">
        <v>2.75</v>
      </c>
      <c r="AR17" s="56"/>
      <c r="AS17" s="55">
        <f>AQ17</f>
        <v>2.75</v>
      </c>
      <c r="AT17" s="56"/>
      <c r="AU17" s="55">
        <f>AS17</f>
        <v>2.75</v>
      </c>
      <c r="AV17" s="56"/>
      <c r="AW17" s="55">
        <f t="shared" si="4"/>
        <v>2.75</v>
      </c>
      <c r="AX17" s="56"/>
      <c r="AY17" s="55">
        <f t="shared" si="5"/>
        <v>2.75</v>
      </c>
      <c r="AZ17" s="56"/>
      <c r="BA17" s="55">
        <f t="shared" si="6"/>
        <v>2.75</v>
      </c>
      <c r="BB17" s="56"/>
    </row>
    <row r="18" spans="1:55" ht="18.75" x14ac:dyDescent="0.2">
      <c r="A18" s="50" t="s">
        <v>47</v>
      </c>
      <c r="B18" s="50"/>
      <c r="C18" s="51" t="s">
        <v>50</v>
      </c>
      <c r="D18" s="51" t="s">
        <v>51</v>
      </c>
      <c r="E18" s="53" t="s">
        <v>16</v>
      </c>
      <c r="F18" s="51" t="s">
        <v>25</v>
      </c>
      <c r="G18" s="50">
        <v>2023</v>
      </c>
      <c r="H18" s="54"/>
      <c r="I18" s="107"/>
      <c r="J18" s="72"/>
      <c r="K18" s="76"/>
      <c r="L18" s="72"/>
      <c r="M18" s="76"/>
      <c r="N18" s="72"/>
      <c r="O18" s="76"/>
      <c r="P18" s="72"/>
      <c r="Q18" s="76"/>
      <c r="R18" s="72"/>
      <c r="S18" s="76"/>
      <c r="T18" s="72"/>
      <c r="U18" s="76"/>
      <c r="V18" s="72"/>
      <c r="W18" s="76"/>
      <c r="X18" s="72"/>
      <c r="Y18" s="76"/>
      <c r="Z18" s="72"/>
      <c r="AA18" s="76"/>
      <c r="AB18" s="72"/>
      <c r="AC18" s="76"/>
      <c r="AD18" s="72"/>
      <c r="AE18" s="76"/>
      <c r="AF18" s="72"/>
      <c r="AG18" s="76"/>
      <c r="AH18" s="72"/>
      <c r="AI18" s="76"/>
      <c r="AJ18" s="72"/>
      <c r="AK18" s="76"/>
      <c r="AL18" s="72"/>
      <c r="AM18" s="76"/>
      <c r="AN18" s="72"/>
      <c r="AO18" s="76"/>
      <c r="AP18" s="76"/>
      <c r="AQ18" s="72"/>
      <c r="AR18" s="76"/>
      <c r="AS18" s="72"/>
      <c r="AT18" s="82"/>
      <c r="AU18" s="55">
        <v>5.5</v>
      </c>
      <c r="AV18" s="56">
        <v>220000</v>
      </c>
      <c r="AW18" s="55">
        <f t="shared" si="4"/>
        <v>5.5</v>
      </c>
      <c r="AX18" s="56">
        <f>AV18</f>
        <v>220000</v>
      </c>
      <c r="AY18" s="55">
        <f t="shared" si="5"/>
        <v>5.5</v>
      </c>
      <c r="AZ18" s="56">
        <f>AX18</f>
        <v>220000</v>
      </c>
      <c r="BA18" s="55">
        <f t="shared" si="6"/>
        <v>5.5</v>
      </c>
      <c r="BB18" s="56">
        <f>AX18</f>
        <v>220000</v>
      </c>
    </row>
    <row r="19" spans="1:55" ht="18.75" x14ac:dyDescent="0.2">
      <c r="A19" s="50" t="s">
        <v>47</v>
      </c>
      <c r="B19" s="50"/>
      <c r="C19" s="54" t="s">
        <v>52</v>
      </c>
      <c r="D19" s="51" t="s">
        <v>53</v>
      </c>
      <c r="E19" s="53" t="s">
        <v>22</v>
      </c>
      <c r="F19" s="54" t="s">
        <v>23</v>
      </c>
      <c r="G19" s="60">
        <v>1972</v>
      </c>
      <c r="H19" s="61"/>
      <c r="I19" s="62">
        <v>3</v>
      </c>
      <c r="J19" s="63">
        <v>80000</v>
      </c>
      <c r="K19" s="62">
        <f t="shared" ref="K19:T20" si="8">I19</f>
        <v>3</v>
      </c>
      <c r="L19" s="63">
        <f t="shared" si="8"/>
        <v>80000</v>
      </c>
      <c r="M19" s="62">
        <f t="shared" si="8"/>
        <v>3</v>
      </c>
      <c r="N19" s="63">
        <f t="shared" si="8"/>
        <v>80000</v>
      </c>
      <c r="O19" s="62">
        <f t="shared" si="8"/>
        <v>3</v>
      </c>
      <c r="P19" s="63">
        <f t="shared" si="8"/>
        <v>80000</v>
      </c>
      <c r="Q19" s="62">
        <f t="shared" si="8"/>
        <v>3</v>
      </c>
      <c r="R19" s="63">
        <f t="shared" si="8"/>
        <v>80000</v>
      </c>
      <c r="S19" s="62">
        <f t="shared" si="8"/>
        <v>3</v>
      </c>
      <c r="T19" s="63">
        <f t="shared" si="8"/>
        <v>80000</v>
      </c>
      <c r="U19" s="62">
        <f t="shared" ref="U19:AD20" si="9">S19</f>
        <v>3</v>
      </c>
      <c r="V19" s="63">
        <f t="shared" si="9"/>
        <v>80000</v>
      </c>
      <c r="W19" s="62">
        <f t="shared" si="9"/>
        <v>3</v>
      </c>
      <c r="X19" s="63">
        <f t="shared" si="9"/>
        <v>80000</v>
      </c>
      <c r="Y19" s="62">
        <f t="shared" si="9"/>
        <v>3</v>
      </c>
      <c r="Z19" s="63">
        <f t="shared" si="9"/>
        <v>80000</v>
      </c>
      <c r="AA19" s="62">
        <f t="shared" si="9"/>
        <v>3</v>
      </c>
      <c r="AB19" s="63">
        <f t="shared" si="9"/>
        <v>80000</v>
      </c>
      <c r="AC19" s="62">
        <f t="shared" si="9"/>
        <v>3</v>
      </c>
      <c r="AD19" s="63">
        <f t="shared" si="9"/>
        <v>80000</v>
      </c>
      <c r="AE19" s="62">
        <v>3</v>
      </c>
      <c r="AF19" s="63">
        <v>80000</v>
      </c>
      <c r="AG19" s="62">
        <f t="shared" ref="AG19:AV20" si="10">AE19</f>
        <v>3</v>
      </c>
      <c r="AH19" s="63">
        <f t="shared" si="10"/>
        <v>80000</v>
      </c>
      <c r="AI19" s="62">
        <f t="shared" si="10"/>
        <v>3</v>
      </c>
      <c r="AJ19" s="63">
        <f t="shared" si="10"/>
        <v>80000</v>
      </c>
      <c r="AK19" s="62">
        <f t="shared" si="10"/>
        <v>3</v>
      </c>
      <c r="AL19" s="63">
        <f t="shared" si="10"/>
        <v>80000</v>
      </c>
      <c r="AM19" s="62">
        <f t="shared" si="10"/>
        <v>3</v>
      </c>
      <c r="AN19" s="63">
        <f t="shared" si="10"/>
        <v>80000</v>
      </c>
      <c r="AO19" s="62">
        <f t="shared" si="10"/>
        <v>3</v>
      </c>
      <c r="AP19" s="63">
        <f t="shared" si="10"/>
        <v>80000</v>
      </c>
      <c r="AQ19" s="62">
        <f t="shared" si="10"/>
        <v>3</v>
      </c>
      <c r="AR19" s="63">
        <f t="shared" si="10"/>
        <v>80000</v>
      </c>
      <c r="AS19" s="62">
        <f t="shared" si="10"/>
        <v>3</v>
      </c>
      <c r="AT19" s="63">
        <f t="shared" si="10"/>
        <v>80000</v>
      </c>
      <c r="AU19" s="62">
        <f t="shared" si="10"/>
        <v>3</v>
      </c>
      <c r="AV19" s="63">
        <f t="shared" si="10"/>
        <v>80000</v>
      </c>
      <c r="AW19" s="62">
        <f t="shared" si="4"/>
        <v>3</v>
      </c>
      <c r="AX19" s="63">
        <f>AV19</f>
        <v>80000</v>
      </c>
      <c r="AY19" s="63">
        <f t="shared" si="5"/>
        <v>3</v>
      </c>
      <c r="AZ19" s="63">
        <f>AX19</f>
        <v>80000</v>
      </c>
      <c r="BA19" s="62">
        <f t="shared" si="6"/>
        <v>3</v>
      </c>
      <c r="BB19" s="63">
        <f>AX19</f>
        <v>80000</v>
      </c>
    </row>
    <row r="20" spans="1:55" ht="18.75" x14ac:dyDescent="0.2">
      <c r="A20" s="50" t="s">
        <v>47</v>
      </c>
      <c r="B20" s="50"/>
      <c r="C20" s="54" t="s">
        <v>54</v>
      </c>
      <c r="D20" s="51" t="s">
        <v>53</v>
      </c>
      <c r="E20" s="53" t="s">
        <v>22</v>
      </c>
      <c r="F20" s="54" t="s">
        <v>23</v>
      </c>
      <c r="G20" s="60">
        <v>1980</v>
      </c>
      <c r="H20" s="61"/>
      <c r="I20" s="62">
        <v>10</v>
      </c>
      <c r="J20" s="63">
        <v>360000</v>
      </c>
      <c r="K20" s="62">
        <f t="shared" si="8"/>
        <v>10</v>
      </c>
      <c r="L20" s="63">
        <f t="shared" si="8"/>
        <v>360000</v>
      </c>
      <c r="M20" s="62">
        <f t="shared" si="8"/>
        <v>10</v>
      </c>
      <c r="N20" s="63">
        <f t="shared" si="8"/>
        <v>360000</v>
      </c>
      <c r="O20" s="62">
        <f t="shared" si="8"/>
        <v>10</v>
      </c>
      <c r="P20" s="63">
        <f t="shared" si="8"/>
        <v>360000</v>
      </c>
      <c r="Q20" s="62">
        <f t="shared" si="8"/>
        <v>10</v>
      </c>
      <c r="R20" s="63">
        <f t="shared" si="8"/>
        <v>360000</v>
      </c>
      <c r="S20" s="62">
        <f t="shared" si="8"/>
        <v>10</v>
      </c>
      <c r="T20" s="63">
        <f t="shared" si="8"/>
        <v>360000</v>
      </c>
      <c r="U20" s="62">
        <f t="shared" si="9"/>
        <v>10</v>
      </c>
      <c r="V20" s="63">
        <f t="shared" si="9"/>
        <v>360000</v>
      </c>
      <c r="W20" s="62">
        <f t="shared" si="9"/>
        <v>10</v>
      </c>
      <c r="X20" s="63">
        <f t="shared" si="9"/>
        <v>360000</v>
      </c>
      <c r="Y20" s="62">
        <f t="shared" si="9"/>
        <v>10</v>
      </c>
      <c r="Z20" s="63">
        <f t="shared" si="9"/>
        <v>360000</v>
      </c>
      <c r="AA20" s="62">
        <f t="shared" si="9"/>
        <v>10</v>
      </c>
      <c r="AB20" s="63">
        <f t="shared" si="9"/>
        <v>360000</v>
      </c>
      <c r="AC20" s="62">
        <f t="shared" si="9"/>
        <v>10</v>
      </c>
      <c r="AD20" s="63">
        <f t="shared" si="9"/>
        <v>360000</v>
      </c>
      <c r="AE20" s="62">
        <f>AC20</f>
        <v>10</v>
      </c>
      <c r="AF20" s="63">
        <f>AD20</f>
        <v>360000</v>
      </c>
      <c r="AG20" s="62">
        <f t="shared" si="10"/>
        <v>10</v>
      </c>
      <c r="AH20" s="63">
        <f t="shared" si="10"/>
        <v>360000</v>
      </c>
      <c r="AI20" s="62">
        <f t="shared" si="10"/>
        <v>10</v>
      </c>
      <c r="AJ20" s="63">
        <f t="shared" si="10"/>
        <v>360000</v>
      </c>
      <c r="AK20" s="62">
        <f t="shared" si="10"/>
        <v>10</v>
      </c>
      <c r="AL20" s="63">
        <f t="shared" si="10"/>
        <v>360000</v>
      </c>
      <c r="AM20" s="62">
        <f t="shared" si="10"/>
        <v>10</v>
      </c>
      <c r="AN20" s="63">
        <f t="shared" si="10"/>
        <v>360000</v>
      </c>
      <c r="AO20" s="62">
        <f t="shared" si="10"/>
        <v>10</v>
      </c>
      <c r="AP20" s="63">
        <f t="shared" si="10"/>
        <v>360000</v>
      </c>
      <c r="AQ20" s="62">
        <f t="shared" si="10"/>
        <v>10</v>
      </c>
      <c r="AR20" s="63">
        <f t="shared" si="10"/>
        <v>360000</v>
      </c>
      <c r="AS20" s="62">
        <f t="shared" si="10"/>
        <v>10</v>
      </c>
      <c r="AT20" s="63">
        <f t="shared" si="10"/>
        <v>360000</v>
      </c>
      <c r="AU20" s="62">
        <f t="shared" si="10"/>
        <v>10</v>
      </c>
      <c r="AV20" s="63">
        <f t="shared" si="10"/>
        <v>360000</v>
      </c>
      <c r="AW20" s="62">
        <f t="shared" si="4"/>
        <v>10</v>
      </c>
      <c r="AX20" s="63">
        <f>AV20</f>
        <v>360000</v>
      </c>
      <c r="AY20" s="63">
        <f t="shared" si="5"/>
        <v>10</v>
      </c>
      <c r="AZ20" s="63">
        <f>AX20</f>
        <v>360000</v>
      </c>
      <c r="BA20" s="62">
        <f t="shared" si="6"/>
        <v>10</v>
      </c>
      <c r="BB20" s="63">
        <f>AX20</f>
        <v>360000</v>
      </c>
    </row>
    <row r="21" spans="1:55" ht="18.75" x14ac:dyDescent="0.2">
      <c r="A21" s="50" t="s">
        <v>47</v>
      </c>
      <c r="B21" s="50"/>
      <c r="C21" s="54" t="s">
        <v>54</v>
      </c>
      <c r="D21" s="51" t="s">
        <v>53</v>
      </c>
      <c r="E21" s="53" t="s">
        <v>16</v>
      </c>
      <c r="F21" s="54" t="s">
        <v>25</v>
      </c>
      <c r="G21" s="60">
        <v>2022</v>
      </c>
      <c r="H21" s="61"/>
      <c r="I21" s="45"/>
      <c r="J21" s="46"/>
      <c r="K21" s="45"/>
      <c r="L21" s="46"/>
      <c r="M21" s="45"/>
      <c r="N21" s="46"/>
      <c r="O21" s="45"/>
      <c r="P21" s="46"/>
      <c r="Q21" s="45"/>
      <c r="R21" s="46"/>
      <c r="S21" s="45"/>
      <c r="T21" s="46"/>
      <c r="U21" s="45"/>
      <c r="V21" s="46"/>
      <c r="W21" s="45"/>
      <c r="X21" s="46"/>
      <c r="Y21" s="45"/>
      <c r="Z21" s="46"/>
      <c r="AA21" s="45"/>
      <c r="AB21" s="46"/>
      <c r="AC21" s="45"/>
      <c r="AD21" s="46"/>
      <c r="AE21" s="45"/>
      <c r="AF21" s="46"/>
      <c r="AG21" s="45"/>
      <c r="AH21" s="46"/>
      <c r="AI21" s="45"/>
      <c r="AJ21" s="46"/>
      <c r="AK21" s="45"/>
      <c r="AL21" s="46"/>
      <c r="AM21" s="45"/>
      <c r="AN21" s="46"/>
      <c r="AO21" s="45"/>
      <c r="AP21" s="46"/>
      <c r="AQ21" s="62">
        <v>2.5</v>
      </c>
      <c r="AR21" s="63"/>
      <c r="AS21" s="62">
        <f>AQ21</f>
        <v>2.5</v>
      </c>
      <c r="AT21" s="63"/>
      <c r="AU21" s="62">
        <f>AS21</f>
        <v>2.5</v>
      </c>
      <c r="AV21" s="63"/>
      <c r="AW21" s="62">
        <f t="shared" si="4"/>
        <v>2.5</v>
      </c>
      <c r="AX21" s="63"/>
      <c r="AY21" s="62">
        <f t="shared" si="5"/>
        <v>2.5</v>
      </c>
      <c r="AZ21" s="63"/>
      <c r="BA21" s="62">
        <f t="shared" si="6"/>
        <v>2.5</v>
      </c>
      <c r="BB21" s="63"/>
    </row>
    <row r="22" spans="1:55" ht="18.75" x14ac:dyDescent="0.2">
      <c r="A22" s="50" t="s">
        <v>47</v>
      </c>
      <c r="B22" s="50"/>
      <c r="C22" s="54" t="s">
        <v>54</v>
      </c>
      <c r="D22" s="51" t="s">
        <v>53</v>
      </c>
      <c r="E22" s="51" t="s">
        <v>16</v>
      </c>
      <c r="F22" s="54" t="s">
        <v>25</v>
      </c>
      <c r="G22" s="60">
        <v>2024</v>
      </c>
      <c r="H22" s="61"/>
      <c r="I22" s="45"/>
      <c r="J22" s="46"/>
      <c r="K22" s="45"/>
      <c r="L22" s="46"/>
      <c r="M22" s="45"/>
      <c r="N22" s="46"/>
      <c r="O22" s="45"/>
      <c r="P22" s="46"/>
      <c r="Q22" s="45"/>
      <c r="R22" s="46"/>
      <c r="S22" s="45"/>
      <c r="T22" s="46"/>
      <c r="U22" s="45"/>
      <c r="V22" s="46"/>
      <c r="W22" s="45"/>
      <c r="X22" s="46"/>
      <c r="Y22" s="45"/>
      <c r="Z22" s="46"/>
      <c r="AA22" s="45"/>
      <c r="AB22" s="46"/>
      <c r="AC22" s="45"/>
      <c r="AD22" s="46"/>
      <c r="AE22" s="45"/>
      <c r="AF22" s="46"/>
      <c r="AG22" s="45"/>
      <c r="AH22" s="46"/>
      <c r="AI22" s="45"/>
      <c r="AJ22" s="46"/>
      <c r="AK22" s="45"/>
      <c r="AL22" s="46"/>
      <c r="AM22" s="45"/>
      <c r="AN22" s="46"/>
      <c r="AO22" s="45"/>
      <c r="AP22" s="46"/>
      <c r="AQ22" s="64"/>
      <c r="AR22" s="40"/>
      <c r="AS22" s="64"/>
      <c r="AT22" s="40"/>
      <c r="AU22" s="60"/>
      <c r="AV22" s="65">
        <v>190000</v>
      </c>
      <c r="AW22" s="60"/>
      <c r="AX22" s="65">
        <f>AV22</f>
        <v>190000</v>
      </c>
      <c r="AY22" s="65"/>
      <c r="AZ22" s="65">
        <f>AX22</f>
        <v>190000</v>
      </c>
      <c r="BA22" s="60"/>
      <c r="BB22" s="65">
        <f>AX22</f>
        <v>190000</v>
      </c>
    </row>
    <row r="23" spans="1:55" ht="18.75" x14ac:dyDescent="0.2">
      <c r="A23" s="57" t="s">
        <v>55</v>
      </c>
      <c r="B23" s="57"/>
      <c r="C23" s="43" t="s">
        <v>56</v>
      </c>
      <c r="D23" s="43" t="s">
        <v>57</v>
      </c>
      <c r="E23" s="43" t="s">
        <v>16</v>
      </c>
      <c r="F23" s="43" t="s">
        <v>17</v>
      </c>
      <c r="G23" s="66">
        <v>2022</v>
      </c>
      <c r="H23" s="67"/>
      <c r="I23" s="45"/>
      <c r="J23" s="46"/>
      <c r="K23" s="45"/>
      <c r="L23" s="46"/>
      <c r="M23" s="45"/>
      <c r="N23" s="46"/>
      <c r="O23" s="45"/>
      <c r="P23" s="46"/>
      <c r="Q23" s="45"/>
      <c r="R23" s="46"/>
      <c r="S23" s="45"/>
      <c r="T23" s="46"/>
      <c r="U23" s="45"/>
      <c r="V23" s="46"/>
      <c r="W23" s="45"/>
      <c r="X23" s="46"/>
      <c r="Y23" s="45"/>
      <c r="Z23" s="46"/>
      <c r="AA23" s="45"/>
      <c r="AB23" s="46"/>
      <c r="AC23" s="45"/>
      <c r="AD23" s="46"/>
      <c r="AE23" s="45"/>
      <c r="AF23" s="46"/>
      <c r="AG23" s="45"/>
      <c r="AH23" s="46"/>
      <c r="AI23" s="45"/>
      <c r="AJ23" s="46"/>
      <c r="AK23" s="45"/>
      <c r="AL23" s="46"/>
      <c r="AM23" s="45"/>
      <c r="AN23" s="46"/>
      <c r="AO23" s="45"/>
      <c r="AP23" s="46"/>
      <c r="AQ23" s="56">
        <v>8</v>
      </c>
      <c r="AR23" s="56">
        <v>240000</v>
      </c>
      <c r="AS23" s="56">
        <v>8</v>
      </c>
      <c r="AT23" s="56">
        <v>240000</v>
      </c>
      <c r="AU23" s="56">
        <v>8</v>
      </c>
      <c r="AV23" s="56">
        <v>240000</v>
      </c>
      <c r="AW23" s="56">
        <v>8</v>
      </c>
      <c r="AX23" s="56">
        <v>240000</v>
      </c>
      <c r="AY23" s="56">
        <v>8</v>
      </c>
      <c r="AZ23" s="56">
        <v>240000</v>
      </c>
      <c r="BA23" s="56">
        <v>8</v>
      </c>
      <c r="BB23" s="56">
        <v>240000</v>
      </c>
      <c r="BC23" s="30"/>
    </row>
    <row r="24" spans="1:55" ht="18.75" x14ac:dyDescent="0.2">
      <c r="A24" s="58" t="s">
        <v>55</v>
      </c>
      <c r="B24" s="58"/>
      <c r="C24" s="51" t="s">
        <v>58</v>
      </c>
      <c r="D24" s="51" t="s">
        <v>59</v>
      </c>
      <c r="E24" s="51" t="s">
        <v>16</v>
      </c>
      <c r="F24" s="51" t="s">
        <v>17</v>
      </c>
      <c r="G24" s="60"/>
      <c r="H24" s="68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63">
        <v>5</v>
      </c>
      <c r="BB24" s="56"/>
    </row>
    <row r="25" spans="1:55" ht="18.75" x14ac:dyDescent="0.2">
      <c r="A25" s="58" t="s">
        <v>55</v>
      </c>
      <c r="B25" s="58"/>
      <c r="C25" s="51" t="s">
        <v>60</v>
      </c>
      <c r="D25" s="51" t="s">
        <v>61</v>
      </c>
      <c r="E25" s="51" t="s">
        <v>16</v>
      </c>
      <c r="F25" s="51" t="s">
        <v>17</v>
      </c>
      <c r="G25" s="60"/>
      <c r="H25" s="68" t="s">
        <v>62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30"/>
    </row>
    <row r="26" spans="1:55" ht="18.75" x14ac:dyDescent="0.2">
      <c r="A26" s="59" t="s">
        <v>55</v>
      </c>
      <c r="B26" s="59"/>
      <c r="C26" s="35" t="s">
        <v>63</v>
      </c>
      <c r="D26" s="35" t="s">
        <v>64</v>
      </c>
      <c r="E26" s="35" t="s">
        <v>16</v>
      </c>
      <c r="F26" s="35" t="s">
        <v>17</v>
      </c>
      <c r="G26" s="69">
        <v>2022</v>
      </c>
      <c r="H26" s="70"/>
      <c r="I26" s="71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3"/>
      <c r="AQ26" s="55">
        <v>10</v>
      </c>
      <c r="AR26" s="56">
        <v>263000</v>
      </c>
      <c r="AS26" s="55">
        <f t="shared" ref="AS26:AT28" si="11">AQ26</f>
        <v>10</v>
      </c>
      <c r="AT26" s="56">
        <f t="shared" si="11"/>
        <v>263000</v>
      </c>
      <c r="AU26" s="55">
        <f t="shared" ref="AU26:BB26" si="12">AS26</f>
        <v>10</v>
      </c>
      <c r="AV26" s="56">
        <f t="shared" si="12"/>
        <v>263000</v>
      </c>
      <c r="AW26" s="55">
        <f t="shared" si="12"/>
        <v>10</v>
      </c>
      <c r="AX26" s="56">
        <f t="shared" si="12"/>
        <v>263000</v>
      </c>
      <c r="AY26" s="56">
        <f t="shared" si="12"/>
        <v>10</v>
      </c>
      <c r="AZ26" s="56">
        <f t="shared" si="12"/>
        <v>263000</v>
      </c>
      <c r="BA26" s="55">
        <f t="shared" si="12"/>
        <v>10</v>
      </c>
      <c r="BB26" s="56">
        <f t="shared" si="12"/>
        <v>263000</v>
      </c>
    </row>
    <row r="27" spans="1:55" ht="18.75" x14ac:dyDescent="0.2">
      <c r="A27" s="50" t="s">
        <v>65</v>
      </c>
      <c r="B27" s="50"/>
      <c r="C27" s="51" t="s">
        <v>66</v>
      </c>
      <c r="D27" s="51" t="s">
        <v>67</v>
      </c>
      <c r="E27" s="53" t="s">
        <v>16</v>
      </c>
      <c r="F27" s="51" t="s">
        <v>17</v>
      </c>
      <c r="G27" s="50">
        <v>2021</v>
      </c>
      <c r="H27" s="51" t="s">
        <v>18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50">
        <v>6</v>
      </c>
      <c r="AN27" s="52">
        <v>170000</v>
      </c>
      <c r="AO27" s="50">
        <v>6</v>
      </c>
      <c r="AP27" s="52">
        <v>170000</v>
      </c>
      <c r="AQ27" s="50">
        <v>6.1</v>
      </c>
      <c r="AR27" s="52">
        <v>170000</v>
      </c>
      <c r="AS27" s="50">
        <f t="shared" si="11"/>
        <v>6.1</v>
      </c>
      <c r="AT27" s="52">
        <f t="shared" si="11"/>
        <v>170000</v>
      </c>
      <c r="AU27" s="50">
        <f t="shared" ref="AU27:AZ28" si="13">AS27</f>
        <v>6.1</v>
      </c>
      <c r="AV27" s="52">
        <f t="shared" si="13"/>
        <v>170000</v>
      </c>
      <c r="AW27" s="50">
        <f t="shared" si="13"/>
        <v>6.1</v>
      </c>
      <c r="AX27" s="52">
        <f t="shared" si="13"/>
        <v>170000</v>
      </c>
      <c r="AY27" s="52">
        <f t="shared" si="13"/>
        <v>6.1</v>
      </c>
      <c r="AZ27" s="52">
        <f t="shared" si="13"/>
        <v>170000</v>
      </c>
      <c r="BA27" s="50">
        <f>AW27</f>
        <v>6.1</v>
      </c>
      <c r="BB27" s="52">
        <f>AX27</f>
        <v>170000</v>
      </c>
    </row>
    <row r="28" spans="1:55" ht="18.75" x14ac:dyDescent="0.2">
      <c r="A28" s="50" t="s">
        <v>65</v>
      </c>
      <c r="B28" s="50"/>
      <c r="C28" s="51" t="s">
        <v>68</v>
      </c>
      <c r="D28" s="51" t="s">
        <v>69</v>
      </c>
      <c r="E28" s="53" t="s">
        <v>22</v>
      </c>
      <c r="F28" s="51" t="s">
        <v>23</v>
      </c>
      <c r="G28" s="50">
        <v>2000</v>
      </c>
      <c r="H28" s="51"/>
      <c r="I28" s="55">
        <v>1.4</v>
      </c>
      <c r="J28" s="56">
        <v>130000</v>
      </c>
      <c r="K28" s="55">
        <v>1.4</v>
      </c>
      <c r="L28" s="56">
        <v>130000</v>
      </c>
      <c r="M28" s="55">
        <v>1.4</v>
      </c>
      <c r="N28" s="56">
        <v>130000</v>
      </c>
      <c r="O28" s="55">
        <v>1.4</v>
      </c>
      <c r="P28" s="56">
        <v>130000</v>
      </c>
      <c r="Q28" s="55">
        <v>5.3</v>
      </c>
      <c r="R28" s="56">
        <v>130000</v>
      </c>
      <c r="S28" s="55">
        <v>5.3</v>
      </c>
      <c r="T28" s="56">
        <v>130000</v>
      </c>
      <c r="U28" s="55">
        <v>5.3</v>
      </c>
      <c r="V28" s="56">
        <v>130000</v>
      </c>
      <c r="W28" s="55">
        <v>5.3</v>
      </c>
      <c r="X28" s="56">
        <v>130000</v>
      </c>
      <c r="Y28" s="55">
        <v>5.3</v>
      </c>
      <c r="Z28" s="56">
        <v>130000</v>
      </c>
      <c r="AA28" s="55">
        <v>5.3</v>
      </c>
      <c r="AB28" s="56">
        <v>130000</v>
      </c>
      <c r="AC28" s="55">
        <v>5</v>
      </c>
      <c r="AD28" s="56">
        <v>130000</v>
      </c>
      <c r="AE28" s="55">
        <f>AC28</f>
        <v>5</v>
      </c>
      <c r="AF28" s="56">
        <f>AD28</f>
        <v>130000</v>
      </c>
      <c r="AG28" s="55">
        <f>AE28</f>
        <v>5</v>
      </c>
      <c r="AH28" s="56">
        <f>AF28</f>
        <v>130000</v>
      </c>
      <c r="AI28" s="55">
        <v>7</v>
      </c>
      <c r="AJ28" s="56">
        <v>225000</v>
      </c>
      <c r="AK28" s="55">
        <f t="shared" ref="AK28:AR28" si="14">AI28</f>
        <v>7</v>
      </c>
      <c r="AL28" s="56">
        <f t="shared" si="14"/>
        <v>225000</v>
      </c>
      <c r="AM28" s="55">
        <f t="shared" si="14"/>
        <v>7</v>
      </c>
      <c r="AN28" s="56">
        <f t="shared" si="14"/>
        <v>225000</v>
      </c>
      <c r="AO28" s="55">
        <f t="shared" si="14"/>
        <v>7</v>
      </c>
      <c r="AP28" s="56">
        <f t="shared" si="14"/>
        <v>225000</v>
      </c>
      <c r="AQ28" s="55">
        <f t="shared" si="14"/>
        <v>7</v>
      </c>
      <c r="AR28" s="56">
        <f t="shared" si="14"/>
        <v>225000</v>
      </c>
      <c r="AS28" s="55">
        <f t="shared" si="11"/>
        <v>7</v>
      </c>
      <c r="AT28" s="56">
        <f t="shared" si="11"/>
        <v>225000</v>
      </c>
      <c r="AU28" s="55">
        <f t="shared" si="13"/>
        <v>7</v>
      </c>
      <c r="AV28" s="56">
        <f t="shared" si="13"/>
        <v>225000</v>
      </c>
      <c r="AW28" s="55">
        <f t="shared" si="13"/>
        <v>7</v>
      </c>
      <c r="AX28" s="56">
        <f t="shared" si="13"/>
        <v>225000</v>
      </c>
      <c r="AY28" s="56">
        <f t="shared" si="13"/>
        <v>7</v>
      </c>
      <c r="AZ28" s="56">
        <f t="shared" si="13"/>
        <v>225000</v>
      </c>
      <c r="BA28" s="55">
        <f>AW28</f>
        <v>7</v>
      </c>
      <c r="BB28" s="56">
        <f>AX28</f>
        <v>225000</v>
      </c>
    </row>
    <row r="29" spans="1:55" ht="18.75" x14ac:dyDescent="0.2">
      <c r="A29" s="42" t="s">
        <v>70</v>
      </c>
      <c r="B29" s="42"/>
      <c r="C29" s="43" t="s">
        <v>71</v>
      </c>
      <c r="D29" s="43" t="s">
        <v>72</v>
      </c>
      <c r="E29" s="43" t="s">
        <v>16</v>
      </c>
      <c r="F29" s="43" t="s">
        <v>17</v>
      </c>
      <c r="G29" s="42"/>
      <c r="H29" s="43" t="s">
        <v>18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55">
        <v>4</v>
      </c>
      <c r="BB29" s="56"/>
    </row>
    <row r="30" spans="1:55" ht="18.75" x14ac:dyDescent="0.2">
      <c r="A30" s="50" t="s">
        <v>70</v>
      </c>
      <c r="B30" s="50"/>
      <c r="C30" s="51" t="s">
        <v>73</v>
      </c>
      <c r="D30" s="51" t="s">
        <v>74</v>
      </c>
      <c r="E30" s="51" t="s">
        <v>16</v>
      </c>
      <c r="F30" s="51" t="s">
        <v>17</v>
      </c>
      <c r="G30" s="50"/>
      <c r="H30" s="51" t="s">
        <v>75</v>
      </c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50">
        <v>6.2</v>
      </c>
      <c r="BB30" s="52"/>
    </row>
    <row r="31" spans="1:55" ht="18.75" x14ac:dyDescent="0.2">
      <c r="A31" s="57" t="s">
        <v>76</v>
      </c>
      <c r="B31" s="57"/>
      <c r="C31" s="43" t="s">
        <v>77</v>
      </c>
      <c r="D31" s="43" t="s">
        <v>78</v>
      </c>
      <c r="E31" s="43" t="s">
        <v>22</v>
      </c>
      <c r="F31" s="119" t="s">
        <v>23</v>
      </c>
      <c r="G31" s="42">
        <v>2013</v>
      </c>
      <c r="H31" s="80" t="s">
        <v>18</v>
      </c>
      <c r="I31" s="71"/>
      <c r="J31" s="76"/>
      <c r="K31" s="72"/>
      <c r="L31" s="76"/>
      <c r="M31" s="72"/>
      <c r="N31" s="76"/>
      <c r="O31" s="72"/>
      <c r="P31" s="76"/>
      <c r="Q31" s="72"/>
      <c r="R31" s="76"/>
      <c r="S31" s="72"/>
      <c r="T31" s="76"/>
      <c r="U31" s="72"/>
      <c r="V31" s="76"/>
      <c r="W31" s="72"/>
      <c r="X31" s="82"/>
      <c r="Y31" s="112">
        <v>3.75</v>
      </c>
      <c r="Z31" s="56">
        <v>135000</v>
      </c>
      <c r="AA31" s="55">
        <f t="shared" ref="AA31:AH31" si="15">Y31</f>
        <v>3.75</v>
      </c>
      <c r="AB31" s="56">
        <f t="shared" si="15"/>
        <v>135000</v>
      </c>
      <c r="AC31" s="55">
        <f t="shared" si="15"/>
        <v>3.75</v>
      </c>
      <c r="AD31" s="56">
        <f t="shared" si="15"/>
        <v>135000</v>
      </c>
      <c r="AE31" s="55">
        <f t="shared" si="15"/>
        <v>3.75</v>
      </c>
      <c r="AF31" s="56">
        <f t="shared" si="15"/>
        <v>135000</v>
      </c>
      <c r="AG31" s="55">
        <f t="shared" si="15"/>
        <v>3.75</v>
      </c>
      <c r="AH31" s="56">
        <f t="shared" si="15"/>
        <v>135000</v>
      </c>
      <c r="AI31" s="55">
        <v>3.8</v>
      </c>
      <c r="AJ31" s="56">
        <v>137500</v>
      </c>
      <c r="AK31" s="55">
        <f t="shared" ref="AK31:AZ31" si="16">AI31</f>
        <v>3.8</v>
      </c>
      <c r="AL31" s="56">
        <f t="shared" si="16"/>
        <v>137500</v>
      </c>
      <c r="AM31" s="55">
        <f t="shared" si="16"/>
        <v>3.8</v>
      </c>
      <c r="AN31" s="56">
        <f t="shared" si="16"/>
        <v>137500</v>
      </c>
      <c r="AO31" s="55">
        <f t="shared" si="16"/>
        <v>3.8</v>
      </c>
      <c r="AP31" s="56">
        <f t="shared" si="16"/>
        <v>137500</v>
      </c>
      <c r="AQ31" s="55">
        <f t="shared" si="16"/>
        <v>3.8</v>
      </c>
      <c r="AR31" s="56">
        <f t="shared" si="16"/>
        <v>137500</v>
      </c>
      <c r="AS31" s="55">
        <f t="shared" si="16"/>
        <v>3.8</v>
      </c>
      <c r="AT31" s="56">
        <f t="shared" si="16"/>
        <v>137500</v>
      </c>
      <c r="AU31" s="55">
        <f t="shared" si="16"/>
        <v>3.8</v>
      </c>
      <c r="AV31" s="56">
        <f t="shared" si="16"/>
        <v>137500</v>
      </c>
      <c r="AW31" s="55">
        <f t="shared" si="16"/>
        <v>3.8</v>
      </c>
      <c r="AX31" s="56">
        <f t="shared" si="16"/>
        <v>137500</v>
      </c>
      <c r="AY31" s="55">
        <f t="shared" si="16"/>
        <v>3.8</v>
      </c>
      <c r="AZ31" s="56">
        <f t="shared" si="16"/>
        <v>137500</v>
      </c>
      <c r="BA31" s="55">
        <f t="shared" ref="BA31:BB34" si="17">AW31</f>
        <v>3.8</v>
      </c>
      <c r="BB31" s="56">
        <f t="shared" si="17"/>
        <v>137500</v>
      </c>
    </row>
    <row r="32" spans="1:55" ht="18.75" x14ac:dyDescent="0.2">
      <c r="A32" s="58" t="s">
        <v>76</v>
      </c>
      <c r="B32" s="58"/>
      <c r="C32" s="51" t="s">
        <v>79</v>
      </c>
      <c r="D32" s="51" t="s">
        <v>80</v>
      </c>
      <c r="E32" s="51" t="s">
        <v>22</v>
      </c>
      <c r="F32" s="53" t="s">
        <v>23</v>
      </c>
      <c r="G32" s="50">
        <v>1971</v>
      </c>
      <c r="H32" s="51"/>
      <c r="I32" s="32">
        <v>3.32</v>
      </c>
      <c r="J32" s="41">
        <v>100000</v>
      </c>
      <c r="K32" s="32">
        <v>3.4</v>
      </c>
      <c r="L32" s="41">
        <v>100000</v>
      </c>
      <c r="M32" s="32">
        <v>3.4</v>
      </c>
      <c r="N32" s="41">
        <v>100000</v>
      </c>
      <c r="O32" s="32">
        <v>3.4</v>
      </c>
      <c r="P32" s="41">
        <v>100000</v>
      </c>
      <c r="Q32" s="32">
        <v>3.4</v>
      </c>
      <c r="R32" s="41">
        <v>100000</v>
      </c>
      <c r="S32" s="32">
        <v>3.4</v>
      </c>
      <c r="T32" s="41">
        <v>100000</v>
      </c>
      <c r="U32" s="32">
        <v>3.4</v>
      </c>
      <c r="V32" s="41">
        <v>100000</v>
      </c>
      <c r="W32" s="32">
        <v>3.4</v>
      </c>
      <c r="X32" s="41">
        <v>100000</v>
      </c>
      <c r="Y32" s="55">
        <v>3.4</v>
      </c>
      <c r="Z32" s="56">
        <v>100000</v>
      </c>
      <c r="AA32" s="55">
        <v>3.4</v>
      </c>
      <c r="AB32" s="56">
        <v>100000</v>
      </c>
      <c r="AC32" s="55">
        <v>3.4</v>
      </c>
      <c r="AD32" s="56">
        <v>100000</v>
      </c>
      <c r="AE32" s="55">
        <v>3.4</v>
      </c>
      <c r="AF32" s="56">
        <v>100000</v>
      </c>
      <c r="AG32" s="55">
        <v>3.4</v>
      </c>
      <c r="AH32" s="56">
        <v>100000</v>
      </c>
      <c r="AI32" s="55">
        <v>3.4</v>
      </c>
      <c r="AJ32" s="56">
        <v>100000</v>
      </c>
      <c r="AK32" s="55">
        <v>3.4</v>
      </c>
      <c r="AL32" s="56">
        <v>100000</v>
      </c>
      <c r="AM32" s="55">
        <v>3.4</v>
      </c>
      <c r="AN32" s="56">
        <v>100000</v>
      </c>
      <c r="AO32" s="55">
        <v>3.4</v>
      </c>
      <c r="AP32" s="56">
        <v>100000</v>
      </c>
      <c r="AQ32" s="55">
        <f t="shared" ref="AQ32:AZ32" si="18">AO32</f>
        <v>3.4</v>
      </c>
      <c r="AR32" s="56">
        <f t="shared" si="18"/>
        <v>100000</v>
      </c>
      <c r="AS32" s="55">
        <f t="shared" si="18"/>
        <v>3.4</v>
      </c>
      <c r="AT32" s="56">
        <f t="shared" si="18"/>
        <v>100000</v>
      </c>
      <c r="AU32" s="55">
        <f t="shared" si="18"/>
        <v>3.4</v>
      </c>
      <c r="AV32" s="56">
        <f t="shared" si="18"/>
        <v>100000</v>
      </c>
      <c r="AW32" s="55">
        <f t="shared" si="18"/>
        <v>3.4</v>
      </c>
      <c r="AX32" s="56">
        <f t="shared" si="18"/>
        <v>100000</v>
      </c>
      <c r="AY32" s="55">
        <f t="shared" si="18"/>
        <v>3.4</v>
      </c>
      <c r="AZ32" s="56">
        <f t="shared" si="18"/>
        <v>100000</v>
      </c>
      <c r="BA32" s="55">
        <f t="shared" si="17"/>
        <v>3.4</v>
      </c>
      <c r="BB32" s="56">
        <f t="shared" si="17"/>
        <v>100000</v>
      </c>
    </row>
    <row r="33" spans="1:54" ht="18" customHeight="1" x14ac:dyDescent="0.3">
      <c r="A33" s="58" t="s">
        <v>76</v>
      </c>
      <c r="B33" s="58"/>
      <c r="C33" s="74" t="s">
        <v>81</v>
      </c>
      <c r="D33" s="74" t="s">
        <v>82</v>
      </c>
      <c r="E33" s="74" t="s">
        <v>16</v>
      </c>
      <c r="F33" s="53" t="s">
        <v>17</v>
      </c>
      <c r="G33" s="75">
        <v>2022</v>
      </c>
      <c r="H33" s="74"/>
      <c r="I33" s="71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3"/>
      <c r="AQ33" s="55">
        <v>8</v>
      </c>
      <c r="AR33" s="56">
        <v>320000</v>
      </c>
      <c r="AS33" s="55">
        <f t="shared" ref="AS33:AZ34" si="19">AQ33</f>
        <v>8</v>
      </c>
      <c r="AT33" s="56">
        <f t="shared" si="19"/>
        <v>320000</v>
      </c>
      <c r="AU33" s="55">
        <f t="shared" si="19"/>
        <v>8</v>
      </c>
      <c r="AV33" s="56">
        <f t="shared" si="19"/>
        <v>320000</v>
      </c>
      <c r="AW33" s="55">
        <f t="shared" si="19"/>
        <v>8</v>
      </c>
      <c r="AX33" s="56">
        <f t="shared" si="19"/>
        <v>320000</v>
      </c>
      <c r="AY33" s="56">
        <f t="shared" si="19"/>
        <v>8</v>
      </c>
      <c r="AZ33" s="56">
        <f t="shared" si="19"/>
        <v>320000</v>
      </c>
      <c r="BA33" s="55">
        <f t="shared" si="17"/>
        <v>8</v>
      </c>
      <c r="BB33" s="56">
        <f t="shared" si="17"/>
        <v>320000</v>
      </c>
    </row>
    <row r="34" spans="1:54" ht="18" customHeight="1" x14ac:dyDescent="0.2">
      <c r="A34" s="58" t="s">
        <v>76</v>
      </c>
      <c r="B34" s="58"/>
      <c r="C34" s="51" t="s">
        <v>83</v>
      </c>
      <c r="D34" s="51" t="s">
        <v>84</v>
      </c>
      <c r="E34" s="51" t="s">
        <v>22</v>
      </c>
      <c r="F34" s="53" t="s">
        <v>23</v>
      </c>
      <c r="G34" s="50">
        <v>2009</v>
      </c>
      <c r="H34" s="51"/>
      <c r="I34" s="39"/>
      <c r="J34" s="38"/>
      <c r="K34" s="39"/>
      <c r="L34" s="38"/>
      <c r="M34" s="39"/>
      <c r="N34" s="38"/>
      <c r="O34" s="39"/>
      <c r="P34" s="38"/>
      <c r="Q34" s="122">
        <v>7.56</v>
      </c>
      <c r="R34" s="123">
        <v>250000</v>
      </c>
      <c r="S34" s="122">
        <v>7.56</v>
      </c>
      <c r="T34" s="123">
        <v>250000</v>
      </c>
      <c r="U34" s="122">
        <v>7.56</v>
      </c>
      <c r="V34" s="123">
        <v>250000</v>
      </c>
      <c r="W34" s="122">
        <v>7.56</v>
      </c>
      <c r="X34" s="123">
        <v>250000</v>
      </c>
      <c r="Y34" s="122">
        <v>7.56</v>
      </c>
      <c r="Z34" s="123">
        <v>250000</v>
      </c>
      <c r="AA34" s="122">
        <v>7.56</v>
      </c>
      <c r="AB34" s="123">
        <v>250000</v>
      </c>
      <c r="AC34" s="122">
        <v>7.56</v>
      </c>
      <c r="AD34" s="123">
        <v>250000</v>
      </c>
      <c r="AE34" s="122">
        <v>7.58</v>
      </c>
      <c r="AF34" s="123">
        <v>250000</v>
      </c>
      <c r="AG34" s="122">
        <f t="shared" ref="AG34:AR34" si="20">AE34</f>
        <v>7.58</v>
      </c>
      <c r="AH34" s="123">
        <f t="shared" si="20"/>
        <v>250000</v>
      </c>
      <c r="AI34" s="122">
        <f t="shared" si="20"/>
        <v>7.58</v>
      </c>
      <c r="AJ34" s="123">
        <f t="shared" si="20"/>
        <v>250000</v>
      </c>
      <c r="AK34" s="122">
        <f t="shared" si="20"/>
        <v>7.58</v>
      </c>
      <c r="AL34" s="123">
        <f t="shared" si="20"/>
        <v>250000</v>
      </c>
      <c r="AM34" s="122">
        <f t="shared" si="20"/>
        <v>7.58</v>
      </c>
      <c r="AN34" s="123">
        <f t="shared" si="20"/>
        <v>250000</v>
      </c>
      <c r="AO34" s="122">
        <f t="shared" si="20"/>
        <v>7.58</v>
      </c>
      <c r="AP34" s="123">
        <f t="shared" si="20"/>
        <v>250000</v>
      </c>
      <c r="AQ34" s="32">
        <f t="shared" si="20"/>
        <v>7.58</v>
      </c>
      <c r="AR34" s="41">
        <f t="shared" si="20"/>
        <v>250000</v>
      </c>
      <c r="AS34" s="32">
        <f t="shared" si="19"/>
        <v>7.58</v>
      </c>
      <c r="AT34" s="41">
        <f t="shared" si="19"/>
        <v>250000</v>
      </c>
      <c r="AU34" s="32">
        <f t="shared" si="19"/>
        <v>7.58</v>
      </c>
      <c r="AV34" s="41">
        <f t="shared" si="19"/>
        <v>250000</v>
      </c>
      <c r="AW34" s="32">
        <f t="shared" si="19"/>
        <v>7.58</v>
      </c>
      <c r="AX34" s="41">
        <f t="shared" si="19"/>
        <v>250000</v>
      </c>
      <c r="AY34" s="32">
        <f t="shared" si="19"/>
        <v>7.58</v>
      </c>
      <c r="AZ34" s="41">
        <f t="shared" si="19"/>
        <v>250000</v>
      </c>
      <c r="BA34" s="32">
        <f t="shared" si="17"/>
        <v>7.58</v>
      </c>
      <c r="BB34" s="41">
        <f t="shared" si="17"/>
        <v>250000</v>
      </c>
    </row>
    <row r="35" spans="1:54" ht="18" customHeight="1" x14ac:dyDescent="0.2">
      <c r="A35" s="58" t="s">
        <v>76</v>
      </c>
      <c r="B35" s="58"/>
      <c r="C35" s="51" t="s">
        <v>85</v>
      </c>
      <c r="D35" s="51" t="s">
        <v>86</v>
      </c>
      <c r="E35" s="51" t="s">
        <v>24</v>
      </c>
      <c r="F35" s="53" t="s">
        <v>17</v>
      </c>
      <c r="G35" s="50">
        <v>2020</v>
      </c>
      <c r="H35" s="51" t="s">
        <v>87</v>
      </c>
      <c r="I35" s="71"/>
      <c r="J35" s="76"/>
      <c r="K35" s="72"/>
      <c r="L35" s="76"/>
      <c r="M35" s="72"/>
      <c r="N35" s="76"/>
      <c r="O35" s="72"/>
      <c r="P35" s="76"/>
      <c r="Q35" s="72"/>
      <c r="R35" s="76"/>
      <c r="S35" s="72"/>
      <c r="T35" s="76"/>
      <c r="U35" s="72"/>
      <c r="V35" s="76"/>
      <c r="W35" s="72"/>
      <c r="X35" s="76"/>
      <c r="Y35" s="72"/>
      <c r="Z35" s="76"/>
      <c r="AA35" s="72"/>
      <c r="AB35" s="76"/>
      <c r="AC35" s="72"/>
      <c r="AD35" s="76"/>
      <c r="AE35" s="72"/>
      <c r="AF35" s="76"/>
      <c r="AG35" s="72"/>
      <c r="AH35" s="76"/>
      <c r="AI35" s="72"/>
      <c r="AJ35" s="76"/>
      <c r="AK35" s="72"/>
      <c r="AL35" s="82"/>
      <c r="AM35" s="55"/>
      <c r="AN35" s="56">
        <v>9000</v>
      </c>
      <c r="AO35" s="55"/>
      <c r="AP35" s="56">
        <f>AN35</f>
        <v>9000</v>
      </c>
      <c r="AQ35" s="55"/>
      <c r="AR35" s="56">
        <f t="shared" ref="AR35" si="21">AP35</f>
        <v>9000</v>
      </c>
      <c r="AS35" s="55"/>
      <c r="AT35" s="56">
        <f t="shared" ref="AT35" si="22">AR35</f>
        <v>9000</v>
      </c>
      <c r="AU35" s="55"/>
      <c r="AV35" s="56">
        <f t="shared" ref="AV35" si="23">AT35</f>
        <v>9000</v>
      </c>
      <c r="AW35" s="55"/>
      <c r="AX35" s="56">
        <f t="shared" ref="AX35" si="24">AV35</f>
        <v>9000</v>
      </c>
      <c r="AY35" s="55"/>
      <c r="AZ35" s="56">
        <f t="shared" ref="AZ35" si="25">AX35</f>
        <v>9000</v>
      </c>
      <c r="BA35" s="55"/>
      <c r="BB35" s="56">
        <f t="shared" ref="BB35" si="26">AZ35</f>
        <v>9000</v>
      </c>
    </row>
    <row r="36" spans="1:54" ht="18" customHeight="1" x14ac:dyDescent="0.2">
      <c r="A36" s="58" t="s">
        <v>76</v>
      </c>
      <c r="B36" s="58"/>
      <c r="C36" s="35" t="s">
        <v>88</v>
      </c>
      <c r="D36" s="35" t="s">
        <v>89</v>
      </c>
      <c r="E36" s="35" t="s">
        <v>24</v>
      </c>
      <c r="F36" s="124" t="s">
        <v>17</v>
      </c>
      <c r="G36" s="32">
        <v>2021</v>
      </c>
      <c r="H36" s="35" t="s">
        <v>87</v>
      </c>
      <c r="I36" s="40"/>
      <c r="J36" s="64"/>
      <c r="K36" s="40"/>
      <c r="L36" s="64"/>
      <c r="M36" s="40"/>
      <c r="N36" s="64"/>
      <c r="O36" s="40"/>
      <c r="P36" s="64"/>
      <c r="Q36" s="40"/>
      <c r="R36" s="64"/>
      <c r="S36" s="40"/>
      <c r="T36" s="64"/>
      <c r="U36" s="40"/>
      <c r="V36" s="64"/>
      <c r="W36" s="40"/>
      <c r="X36" s="64"/>
      <c r="Y36" s="40"/>
      <c r="Z36" s="64"/>
      <c r="AA36" s="40"/>
      <c r="AB36" s="64"/>
      <c r="AC36" s="40"/>
      <c r="AD36" s="64"/>
      <c r="AE36" s="40"/>
      <c r="AF36" s="64"/>
      <c r="AG36" s="40"/>
      <c r="AH36" s="64"/>
      <c r="AI36" s="40"/>
      <c r="AJ36" s="64"/>
      <c r="AK36" s="40"/>
      <c r="AL36" s="64"/>
      <c r="AM36" s="40"/>
      <c r="AN36" s="64"/>
      <c r="AO36" s="55"/>
      <c r="AP36" s="56">
        <v>20000</v>
      </c>
      <c r="AQ36" s="55"/>
      <c r="AR36" s="56">
        <f t="shared" ref="AR36" si="27">AP36</f>
        <v>20000</v>
      </c>
      <c r="AS36" s="55"/>
      <c r="AT36" s="56">
        <f t="shared" ref="AT36" si="28">AR36</f>
        <v>20000</v>
      </c>
      <c r="AU36" s="55"/>
      <c r="AV36" s="56">
        <f t="shared" ref="AV36" si="29">AT36</f>
        <v>20000</v>
      </c>
      <c r="AW36" s="55"/>
      <c r="AX36" s="56">
        <f t="shared" ref="AX36" si="30">AV36</f>
        <v>20000</v>
      </c>
      <c r="AY36" s="55"/>
      <c r="AZ36" s="56">
        <f t="shared" ref="AZ36" si="31">AX36</f>
        <v>20000</v>
      </c>
      <c r="BA36" s="55"/>
      <c r="BB36" s="56">
        <f t="shared" ref="BB36" si="32">AZ36</f>
        <v>20000</v>
      </c>
    </row>
    <row r="37" spans="1:54" ht="18" customHeight="1" x14ac:dyDescent="0.2">
      <c r="A37" s="42" t="s">
        <v>90</v>
      </c>
      <c r="B37" s="42"/>
      <c r="C37" s="43" t="s">
        <v>91</v>
      </c>
      <c r="D37" s="43" t="s">
        <v>92</v>
      </c>
      <c r="E37" s="43" t="s">
        <v>16</v>
      </c>
      <c r="F37" s="43" t="s">
        <v>17</v>
      </c>
      <c r="G37" s="42"/>
      <c r="H37" s="57"/>
      <c r="I37" s="71"/>
      <c r="J37" s="76"/>
      <c r="K37" s="72"/>
      <c r="L37" s="76"/>
      <c r="M37" s="72"/>
      <c r="N37" s="76"/>
      <c r="O37" s="72"/>
      <c r="P37" s="76"/>
      <c r="Q37" s="72"/>
      <c r="R37" s="76"/>
      <c r="S37" s="72"/>
      <c r="T37" s="76"/>
      <c r="U37" s="72"/>
      <c r="V37" s="76"/>
      <c r="W37" s="72"/>
      <c r="X37" s="76"/>
      <c r="Y37" s="72"/>
      <c r="Z37" s="76"/>
      <c r="AA37" s="72"/>
      <c r="AB37" s="76"/>
      <c r="AC37" s="72"/>
      <c r="AD37" s="76"/>
      <c r="AE37" s="72"/>
      <c r="AF37" s="76"/>
      <c r="AG37" s="72"/>
      <c r="AH37" s="76"/>
      <c r="AI37" s="72"/>
      <c r="AJ37" s="76"/>
      <c r="AK37" s="72"/>
      <c r="AL37" s="76"/>
      <c r="AM37" s="72"/>
      <c r="AN37" s="76"/>
      <c r="AO37" s="72"/>
      <c r="AP37" s="76"/>
      <c r="AQ37" s="72"/>
      <c r="AR37" s="76"/>
      <c r="AS37" s="72"/>
      <c r="AT37" s="76"/>
      <c r="AU37" s="72"/>
      <c r="AV37" s="76"/>
      <c r="AW37" s="72"/>
      <c r="AX37" s="76"/>
      <c r="AY37" s="72"/>
      <c r="AZ37" s="72"/>
      <c r="BA37" s="72"/>
      <c r="BB37" s="73"/>
    </row>
    <row r="38" spans="1:54" ht="18.75" x14ac:dyDescent="0.2">
      <c r="A38" s="32" t="s">
        <v>90</v>
      </c>
      <c r="B38" s="32"/>
      <c r="C38" s="35" t="s">
        <v>93</v>
      </c>
      <c r="D38" s="35" t="s">
        <v>93</v>
      </c>
      <c r="E38" s="35" t="s">
        <v>16</v>
      </c>
      <c r="F38" s="35" t="s">
        <v>17</v>
      </c>
      <c r="G38" s="32"/>
      <c r="H38" s="35" t="s">
        <v>94</v>
      </c>
      <c r="I38" s="37"/>
      <c r="J38" s="38"/>
      <c r="K38" s="39"/>
      <c r="L38" s="38"/>
      <c r="M38" s="39"/>
      <c r="N38" s="38"/>
      <c r="O38" s="39"/>
      <c r="P38" s="38"/>
      <c r="Q38" s="39"/>
      <c r="R38" s="38"/>
      <c r="S38" s="39"/>
      <c r="T38" s="38"/>
      <c r="U38" s="39"/>
      <c r="V38" s="38"/>
      <c r="W38" s="39"/>
      <c r="X38" s="38"/>
      <c r="Y38" s="39"/>
      <c r="Z38" s="38"/>
      <c r="AA38" s="39"/>
      <c r="AB38" s="38"/>
      <c r="AC38" s="39"/>
      <c r="AD38" s="38"/>
      <c r="AE38" s="39"/>
      <c r="AF38" s="38"/>
      <c r="AG38" s="39"/>
      <c r="AH38" s="38"/>
      <c r="AI38" s="39"/>
      <c r="AJ38" s="38"/>
      <c r="AK38" s="39"/>
      <c r="AL38" s="38"/>
      <c r="AM38" s="39"/>
      <c r="AN38" s="38"/>
      <c r="AO38" s="39"/>
      <c r="AP38" s="38"/>
      <c r="AQ38" s="72"/>
      <c r="AR38" s="76"/>
      <c r="AS38" s="39"/>
      <c r="AT38" s="38"/>
      <c r="AU38" s="39"/>
      <c r="AV38" s="38"/>
      <c r="AW38" s="39"/>
      <c r="AX38" s="38"/>
      <c r="AY38" s="39"/>
      <c r="AZ38" s="38"/>
      <c r="BA38" s="32">
        <v>5</v>
      </c>
      <c r="BB38" s="41">
        <f>AX38</f>
        <v>0</v>
      </c>
    </row>
    <row r="39" spans="1:54" ht="18.75" x14ac:dyDescent="0.2">
      <c r="A39" s="42" t="s">
        <v>95</v>
      </c>
      <c r="B39" s="42"/>
      <c r="C39" s="43" t="s">
        <v>96</v>
      </c>
      <c r="D39" s="43" t="s">
        <v>97</v>
      </c>
      <c r="E39" s="87" t="s">
        <v>22</v>
      </c>
      <c r="F39" s="43" t="s">
        <v>23</v>
      </c>
      <c r="G39" s="42">
        <v>2014</v>
      </c>
      <c r="H39" s="43" t="s">
        <v>18</v>
      </c>
      <c r="I39" s="71"/>
      <c r="J39" s="76"/>
      <c r="K39" s="72"/>
      <c r="L39" s="76"/>
      <c r="M39" s="72"/>
      <c r="N39" s="76"/>
      <c r="O39" s="72"/>
      <c r="P39" s="76"/>
      <c r="Q39" s="72"/>
      <c r="R39" s="76"/>
      <c r="S39" s="72"/>
      <c r="T39" s="76"/>
      <c r="U39" s="72"/>
      <c r="V39" s="76"/>
      <c r="W39" s="72"/>
      <c r="X39" s="76"/>
      <c r="Y39" s="72"/>
      <c r="Z39" s="82"/>
      <c r="AA39" s="42">
        <v>4</v>
      </c>
      <c r="AB39" s="49">
        <v>170000</v>
      </c>
      <c r="AC39" s="42">
        <f t="shared" ref="AC39:AZ39" si="33">AA39</f>
        <v>4</v>
      </c>
      <c r="AD39" s="49">
        <f t="shared" si="33"/>
        <v>170000</v>
      </c>
      <c r="AE39" s="42">
        <f t="shared" si="33"/>
        <v>4</v>
      </c>
      <c r="AF39" s="49">
        <f t="shared" si="33"/>
        <v>170000</v>
      </c>
      <c r="AG39" s="42">
        <f t="shared" si="33"/>
        <v>4</v>
      </c>
      <c r="AH39" s="49">
        <f t="shared" si="33"/>
        <v>170000</v>
      </c>
      <c r="AI39" s="42">
        <f t="shared" si="33"/>
        <v>4</v>
      </c>
      <c r="AJ39" s="49">
        <f t="shared" si="33"/>
        <v>170000</v>
      </c>
      <c r="AK39" s="42">
        <f t="shared" si="33"/>
        <v>4</v>
      </c>
      <c r="AL39" s="49">
        <f t="shared" si="33"/>
        <v>170000</v>
      </c>
      <c r="AM39" s="42">
        <f t="shared" si="33"/>
        <v>4</v>
      </c>
      <c r="AN39" s="49">
        <f t="shared" si="33"/>
        <v>170000</v>
      </c>
      <c r="AO39" s="42">
        <f t="shared" si="33"/>
        <v>4</v>
      </c>
      <c r="AP39" s="49">
        <f t="shared" si="33"/>
        <v>170000</v>
      </c>
      <c r="AQ39" s="42">
        <f t="shared" si="33"/>
        <v>4</v>
      </c>
      <c r="AR39" s="49">
        <f t="shared" si="33"/>
        <v>170000</v>
      </c>
      <c r="AS39" s="42">
        <f t="shared" si="33"/>
        <v>4</v>
      </c>
      <c r="AT39" s="49">
        <f t="shared" si="33"/>
        <v>170000</v>
      </c>
      <c r="AU39" s="42">
        <f t="shared" si="33"/>
        <v>4</v>
      </c>
      <c r="AV39" s="49">
        <f t="shared" si="33"/>
        <v>170000</v>
      </c>
      <c r="AW39" s="42">
        <f t="shared" si="33"/>
        <v>4</v>
      </c>
      <c r="AX39" s="49">
        <f t="shared" si="33"/>
        <v>170000</v>
      </c>
      <c r="AY39" s="49">
        <f t="shared" si="33"/>
        <v>4</v>
      </c>
      <c r="AZ39" s="49">
        <f t="shared" si="33"/>
        <v>170000</v>
      </c>
      <c r="BA39" s="42">
        <f>AW39</f>
        <v>4</v>
      </c>
      <c r="BB39" s="49">
        <f>AX39</f>
        <v>170000</v>
      </c>
    </row>
    <row r="40" spans="1:54" ht="18.75" x14ac:dyDescent="0.2">
      <c r="A40" s="42" t="s">
        <v>98</v>
      </c>
      <c r="B40" s="42"/>
      <c r="C40" s="43" t="s">
        <v>99</v>
      </c>
      <c r="D40" s="43" t="s">
        <v>100</v>
      </c>
      <c r="E40" s="43" t="s">
        <v>22</v>
      </c>
      <c r="F40" s="43" t="s">
        <v>17</v>
      </c>
      <c r="G40" s="42">
        <v>2017</v>
      </c>
      <c r="H40" s="43" t="s">
        <v>101</v>
      </c>
      <c r="I40" s="44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45"/>
      <c r="Y40" s="46"/>
      <c r="Z40" s="45"/>
      <c r="AA40" s="45"/>
      <c r="AB40" s="46"/>
      <c r="AC40" s="45"/>
      <c r="AD40" s="46"/>
      <c r="AE40" s="45"/>
      <c r="AF40" s="46"/>
      <c r="AG40" s="42">
        <v>0.7</v>
      </c>
      <c r="AH40" s="49">
        <v>125000</v>
      </c>
      <c r="AI40" s="42">
        <f t="shared" ref="AI40:AR41" si="34">AG40</f>
        <v>0.7</v>
      </c>
      <c r="AJ40" s="49">
        <f t="shared" si="34"/>
        <v>125000</v>
      </c>
      <c r="AK40" s="42">
        <f t="shared" si="34"/>
        <v>0.7</v>
      </c>
      <c r="AL40" s="49">
        <f t="shared" si="34"/>
        <v>125000</v>
      </c>
      <c r="AM40" s="42">
        <f t="shared" si="34"/>
        <v>0.7</v>
      </c>
      <c r="AN40" s="49">
        <f t="shared" si="34"/>
        <v>125000</v>
      </c>
      <c r="AO40" s="42">
        <f t="shared" si="34"/>
        <v>0.7</v>
      </c>
      <c r="AP40" s="49">
        <f t="shared" si="34"/>
        <v>125000</v>
      </c>
      <c r="AQ40" s="42">
        <f t="shared" si="34"/>
        <v>0.7</v>
      </c>
      <c r="AR40" s="49">
        <f t="shared" si="34"/>
        <v>125000</v>
      </c>
      <c r="AS40" s="42">
        <f t="shared" ref="AS40:AZ41" si="35">AQ40</f>
        <v>0.7</v>
      </c>
      <c r="AT40" s="49">
        <f t="shared" si="35"/>
        <v>125000</v>
      </c>
      <c r="AU40" s="42">
        <f t="shared" si="35"/>
        <v>0.7</v>
      </c>
      <c r="AV40" s="49">
        <f t="shared" si="35"/>
        <v>125000</v>
      </c>
      <c r="AW40" s="42">
        <f t="shared" si="35"/>
        <v>0.7</v>
      </c>
      <c r="AX40" s="49">
        <f t="shared" si="35"/>
        <v>125000</v>
      </c>
      <c r="AY40" s="42">
        <f t="shared" si="35"/>
        <v>0.7</v>
      </c>
      <c r="AZ40" s="49">
        <f t="shared" si="35"/>
        <v>125000</v>
      </c>
      <c r="BA40" s="42">
        <f>AW40</f>
        <v>0.7</v>
      </c>
      <c r="BB40" s="49">
        <f>AX40</f>
        <v>125000</v>
      </c>
    </row>
    <row r="41" spans="1:54" ht="18.75" x14ac:dyDescent="0.2">
      <c r="A41" s="125" t="s">
        <v>102</v>
      </c>
      <c r="B41" s="125"/>
      <c r="C41" s="79" t="s">
        <v>103</v>
      </c>
      <c r="D41" s="79" t="s">
        <v>104</v>
      </c>
      <c r="E41" s="119" t="s">
        <v>22</v>
      </c>
      <c r="F41" s="79" t="s">
        <v>23</v>
      </c>
      <c r="G41" s="42">
        <v>2011</v>
      </c>
      <c r="H41" s="43"/>
      <c r="I41" s="126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7"/>
      <c r="U41" s="49">
        <v>12</v>
      </c>
      <c r="V41" s="49">
        <v>540000</v>
      </c>
      <c r="W41" s="49">
        <v>12</v>
      </c>
      <c r="X41" s="49">
        <v>540000</v>
      </c>
      <c r="Y41" s="49">
        <v>12</v>
      </c>
      <c r="Z41" s="49">
        <v>540000</v>
      </c>
      <c r="AA41" s="49">
        <v>12</v>
      </c>
      <c r="AB41" s="49">
        <v>540000</v>
      </c>
      <c r="AC41" s="49">
        <v>12</v>
      </c>
      <c r="AD41" s="49">
        <v>540000</v>
      </c>
      <c r="AE41" s="49">
        <v>12</v>
      </c>
      <c r="AF41" s="49">
        <v>540000</v>
      </c>
      <c r="AG41" s="49">
        <f>AE41</f>
        <v>12</v>
      </c>
      <c r="AH41" s="49">
        <f>AF41</f>
        <v>540000</v>
      </c>
      <c r="AI41" s="49">
        <f t="shared" si="34"/>
        <v>12</v>
      </c>
      <c r="AJ41" s="49">
        <f t="shared" si="34"/>
        <v>540000</v>
      </c>
      <c r="AK41" s="49">
        <f t="shared" si="34"/>
        <v>12</v>
      </c>
      <c r="AL41" s="49">
        <f t="shared" si="34"/>
        <v>540000</v>
      </c>
      <c r="AM41" s="49">
        <f t="shared" si="34"/>
        <v>12</v>
      </c>
      <c r="AN41" s="49">
        <f t="shared" si="34"/>
        <v>540000</v>
      </c>
      <c r="AO41" s="49">
        <f t="shared" si="34"/>
        <v>12</v>
      </c>
      <c r="AP41" s="49">
        <f t="shared" si="34"/>
        <v>540000</v>
      </c>
      <c r="AQ41" s="49">
        <f t="shared" si="34"/>
        <v>12</v>
      </c>
      <c r="AR41" s="49">
        <f t="shared" si="34"/>
        <v>540000</v>
      </c>
      <c r="AS41" s="49">
        <f t="shared" si="35"/>
        <v>12</v>
      </c>
      <c r="AT41" s="49">
        <f t="shared" si="35"/>
        <v>540000</v>
      </c>
      <c r="AU41" s="49">
        <f t="shared" si="35"/>
        <v>12</v>
      </c>
      <c r="AV41" s="49">
        <f t="shared" si="35"/>
        <v>540000</v>
      </c>
      <c r="AW41" s="49">
        <f t="shared" si="35"/>
        <v>12</v>
      </c>
      <c r="AX41" s="49">
        <f t="shared" si="35"/>
        <v>540000</v>
      </c>
      <c r="AY41" s="49">
        <f t="shared" si="35"/>
        <v>12</v>
      </c>
      <c r="AZ41" s="49">
        <f t="shared" si="35"/>
        <v>540000</v>
      </c>
      <c r="BA41" s="56">
        <f>AW41</f>
        <v>12</v>
      </c>
      <c r="BB41" s="56">
        <f>AX41</f>
        <v>540000</v>
      </c>
    </row>
    <row r="42" spans="1:54" ht="18.75" x14ac:dyDescent="0.2">
      <c r="A42" s="77" t="s">
        <v>102</v>
      </c>
      <c r="B42" s="77"/>
      <c r="C42" s="78" t="s">
        <v>103</v>
      </c>
      <c r="D42" s="78" t="s">
        <v>104</v>
      </c>
      <c r="E42" s="53" t="s">
        <v>16</v>
      </c>
      <c r="F42" s="78" t="s">
        <v>25</v>
      </c>
      <c r="G42" s="50"/>
      <c r="H42" s="51"/>
      <c r="I42" s="107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82"/>
      <c r="BA42" s="56">
        <v>4</v>
      </c>
      <c r="BB42" s="56">
        <f>720000-BB41</f>
        <v>180000</v>
      </c>
    </row>
    <row r="43" spans="1:54" ht="18.75" x14ac:dyDescent="0.2">
      <c r="A43" s="42" t="s">
        <v>105</v>
      </c>
      <c r="B43" s="127" t="s">
        <v>13</v>
      </c>
      <c r="C43" s="43" t="s">
        <v>106</v>
      </c>
      <c r="D43" s="43" t="s">
        <v>107</v>
      </c>
      <c r="E43" s="119" t="s">
        <v>22</v>
      </c>
      <c r="F43" s="43" t="s">
        <v>23</v>
      </c>
      <c r="G43" s="128">
        <v>2007</v>
      </c>
      <c r="H43" s="43" t="s">
        <v>40</v>
      </c>
      <c r="I43" s="44"/>
      <c r="J43" s="46"/>
      <c r="K43" s="46"/>
      <c r="L43" s="45"/>
      <c r="M43" s="42"/>
      <c r="N43" s="49">
        <v>6500</v>
      </c>
      <c r="O43" s="42"/>
      <c r="P43" s="49">
        <f>N43</f>
        <v>6500</v>
      </c>
      <c r="Q43" s="42"/>
      <c r="R43" s="49">
        <f>P43</f>
        <v>6500</v>
      </c>
      <c r="S43" s="42"/>
      <c r="T43" s="49">
        <f>R43</f>
        <v>6500</v>
      </c>
      <c r="U43" s="55"/>
      <c r="V43" s="56">
        <f>T43</f>
        <v>6500</v>
      </c>
      <c r="W43" s="55"/>
      <c r="X43" s="56">
        <f>V43</f>
        <v>6500</v>
      </c>
      <c r="Y43" s="55"/>
      <c r="Z43" s="56">
        <f>X43</f>
        <v>6500</v>
      </c>
      <c r="AA43" s="55"/>
      <c r="AB43" s="56">
        <f>Z43</f>
        <v>6500</v>
      </c>
      <c r="AC43" s="55"/>
      <c r="AD43" s="56">
        <f>AB43</f>
        <v>6500</v>
      </c>
      <c r="AE43" s="55"/>
      <c r="AF43" s="56">
        <f>AD43</f>
        <v>6500</v>
      </c>
      <c r="AG43" s="55"/>
      <c r="AH43" s="56">
        <f>AF43</f>
        <v>6500</v>
      </c>
      <c r="AI43" s="55"/>
      <c r="AJ43" s="56">
        <f>AH43</f>
        <v>6500</v>
      </c>
      <c r="AK43" s="55"/>
      <c r="AL43" s="56">
        <f>AJ43</f>
        <v>6500</v>
      </c>
      <c r="AM43" s="55"/>
      <c r="AN43" s="56">
        <f>AL43</f>
        <v>6500</v>
      </c>
      <c r="AO43" s="55"/>
      <c r="AP43" s="56">
        <f>AN43</f>
        <v>6500</v>
      </c>
      <c r="AQ43" s="55"/>
      <c r="AR43" s="56">
        <f>AP43</f>
        <v>6500</v>
      </c>
      <c r="AS43" s="55"/>
      <c r="AT43" s="56">
        <f>AR43</f>
        <v>6500</v>
      </c>
      <c r="AU43" s="55"/>
      <c r="AV43" s="56">
        <f>AT43</f>
        <v>6500</v>
      </c>
      <c r="AW43" s="55"/>
      <c r="AX43" s="56">
        <f>AV43</f>
        <v>6500</v>
      </c>
      <c r="AY43" s="56"/>
      <c r="AZ43" s="56">
        <f t="shared" ref="AZ43:AZ48" si="36">AX43</f>
        <v>6500</v>
      </c>
      <c r="BA43" s="55"/>
      <c r="BB43" s="56">
        <f t="shared" ref="BB43:BB48" si="37">AX43</f>
        <v>6500</v>
      </c>
    </row>
    <row r="44" spans="1:54" ht="18.75" x14ac:dyDescent="0.2">
      <c r="A44" s="32" t="s">
        <v>105</v>
      </c>
      <c r="B44" s="115" t="s">
        <v>13</v>
      </c>
      <c r="C44" s="35" t="s">
        <v>108</v>
      </c>
      <c r="D44" s="35" t="s">
        <v>109</v>
      </c>
      <c r="E44" s="124" t="s">
        <v>22</v>
      </c>
      <c r="F44" s="35" t="s">
        <v>23</v>
      </c>
      <c r="G44" s="129">
        <v>2011</v>
      </c>
      <c r="H44" s="35" t="s">
        <v>40</v>
      </c>
      <c r="I44" s="71"/>
      <c r="J44" s="76"/>
      <c r="K44" s="72"/>
      <c r="L44" s="76"/>
      <c r="M44" s="72"/>
      <c r="N44" s="76"/>
      <c r="O44" s="72"/>
      <c r="P44" s="76"/>
      <c r="Q44" s="72"/>
      <c r="R44" s="76"/>
      <c r="S44" s="72"/>
      <c r="T44" s="82"/>
      <c r="U44" s="55">
        <v>0.1</v>
      </c>
      <c r="V44" s="56">
        <v>5900</v>
      </c>
      <c r="W44" s="55">
        <f>U44</f>
        <v>0.1</v>
      </c>
      <c r="X44" s="56">
        <f>V44</f>
        <v>5900</v>
      </c>
      <c r="Y44" s="55">
        <f>W44</f>
        <v>0.1</v>
      </c>
      <c r="Z44" s="56">
        <f>X44</f>
        <v>5900</v>
      </c>
      <c r="AA44" s="55">
        <f>Y44</f>
        <v>0.1</v>
      </c>
      <c r="AB44" s="56">
        <f>Z44</f>
        <v>5900</v>
      </c>
      <c r="AC44" s="55">
        <f>AA44</f>
        <v>0.1</v>
      </c>
      <c r="AD44" s="56">
        <f>AB44</f>
        <v>5900</v>
      </c>
      <c r="AE44" s="55">
        <f>AC44</f>
        <v>0.1</v>
      </c>
      <c r="AF44" s="56">
        <f>AD44</f>
        <v>5900</v>
      </c>
      <c r="AG44" s="55">
        <f>AE44</f>
        <v>0.1</v>
      </c>
      <c r="AH44" s="56">
        <f>AF44</f>
        <v>5900</v>
      </c>
      <c r="AI44" s="55">
        <f>AG44</f>
        <v>0.1</v>
      </c>
      <c r="AJ44" s="56">
        <f>AH44</f>
        <v>5900</v>
      </c>
      <c r="AK44" s="55">
        <f>AI44</f>
        <v>0.1</v>
      </c>
      <c r="AL44" s="56">
        <f>AJ44</f>
        <v>5900</v>
      </c>
      <c r="AM44" s="55">
        <f>AK44</f>
        <v>0.1</v>
      </c>
      <c r="AN44" s="56">
        <f>AL44</f>
        <v>5900</v>
      </c>
      <c r="AO44" s="55">
        <f>AM44</f>
        <v>0.1</v>
      </c>
      <c r="AP44" s="56">
        <f>AN44</f>
        <v>5900</v>
      </c>
      <c r="AQ44" s="55">
        <f>AO44</f>
        <v>0.1</v>
      </c>
      <c r="AR44" s="56">
        <f>AP44</f>
        <v>5900</v>
      </c>
      <c r="AS44" s="55">
        <f>AQ44</f>
        <v>0.1</v>
      </c>
      <c r="AT44" s="56">
        <f>AR44</f>
        <v>5900</v>
      </c>
      <c r="AU44" s="55">
        <f>AS44</f>
        <v>0.1</v>
      </c>
      <c r="AV44" s="56">
        <f>AT44</f>
        <v>5900</v>
      </c>
      <c r="AW44" s="55">
        <f>AU44</f>
        <v>0.1</v>
      </c>
      <c r="AX44" s="56">
        <f>AV44</f>
        <v>5900</v>
      </c>
      <c r="AY44" s="55">
        <f>AW44</f>
        <v>0.1</v>
      </c>
      <c r="AZ44" s="56">
        <f t="shared" si="36"/>
        <v>5900</v>
      </c>
      <c r="BA44" s="55">
        <f>AW44</f>
        <v>0.1</v>
      </c>
      <c r="BB44" s="56">
        <f t="shared" si="37"/>
        <v>5900</v>
      </c>
    </row>
    <row r="45" spans="1:54" ht="18.75" x14ac:dyDescent="0.2">
      <c r="A45" s="42" t="s">
        <v>110</v>
      </c>
      <c r="B45" s="42"/>
      <c r="C45" s="79" t="s">
        <v>111</v>
      </c>
      <c r="D45" s="79" t="s">
        <v>112</v>
      </c>
      <c r="E45" s="79" t="s">
        <v>16</v>
      </c>
      <c r="F45" s="79" t="s">
        <v>17</v>
      </c>
      <c r="G45" s="42">
        <v>2025</v>
      </c>
      <c r="H45" s="80" t="s">
        <v>18</v>
      </c>
      <c r="I45" s="71"/>
      <c r="J45" s="76"/>
      <c r="K45" s="72"/>
      <c r="L45" s="76"/>
      <c r="M45" s="72"/>
      <c r="N45" s="76"/>
      <c r="O45" s="72"/>
      <c r="P45" s="76"/>
      <c r="Q45" s="72"/>
      <c r="R45" s="76"/>
      <c r="S45" s="72"/>
      <c r="T45" s="76"/>
      <c r="U45" s="72"/>
      <c r="V45" s="76"/>
      <c r="W45" s="72"/>
      <c r="X45" s="76"/>
      <c r="Y45" s="72"/>
      <c r="Z45" s="76"/>
      <c r="AA45" s="72"/>
      <c r="AB45" s="76"/>
      <c r="AC45" s="72"/>
      <c r="AD45" s="76"/>
      <c r="AE45" s="72"/>
      <c r="AF45" s="76"/>
      <c r="AG45" s="72"/>
      <c r="AH45" s="76"/>
      <c r="AI45" s="72"/>
      <c r="AJ45" s="76"/>
      <c r="AK45" s="72"/>
      <c r="AL45" s="72"/>
      <c r="AM45" s="72"/>
      <c r="AN45" s="72"/>
      <c r="AO45" s="72"/>
      <c r="AP45" s="72"/>
      <c r="AQ45" s="72"/>
      <c r="AR45" s="72"/>
      <c r="AS45" s="81"/>
      <c r="AT45" s="76"/>
      <c r="AU45" s="81"/>
      <c r="AV45" s="82"/>
      <c r="AW45" s="83">
        <v>8.1999999999999993</v>
      </c>
      <c r="AX45" s="49">
        <v>170000</v>
      </c>
      <c r="AY45" s="84">
        <f>AW45</f>
        <v>8.1999999999999993</v>
      </c>
      <c r="AZ45" s="49">
        <f t="shared" si="36"/>
        <v>170000</v>
      </c>
      <c r="BA45" s="84">
        <f>AW45</f>
        <v>8.1999999999999993</v>
      </c>
      <c r="BB45" s="49">
        <f t="shared" si="37"/>
        <v>170000</v>
      </c>
    </row>
    <row r="46" spans="1:54" ht="18.75" x14ac:dyDescent="0.2">
      <c r="A46" s="50" t="s">
        <v>110</v>
      </c>
      <c r="B46" s="50"/>
      <c r="C46" s="51" t="s">
        <v>113</v>
      </c>
      <c r="D46" s="51" t="s">
        <v>112</v>
      </c>
      <c r="E46" s="51" t="s">
        <v>22</v>
      </c>
      <c r="F46" s="51" t="s">
        <v>23</v>
      </c>
      <c r="G46" s="50">
        <v>2016</v>
      </c>
      <c r="H46" s="130"/>
      <c r="I46" s="71"/>
      <c r="J46" s="76"/>
      <c r="K46" s="72"/>
      <c r="L46" s="76"/>
      <c r="M46" s="72"/>
      <c r="N46" s="76"/>
      <c r="O46" s="72"/>
      <c r="P46" s="76"/>
      <c r="Q46" s="72"/>
      <c r="R46" s="76"/>
      <c r="S46" s="72"/>
      <c r="T46" s="76"/>
      <c r="U46" s="72"/>
      <c r="V46" s="76"/>
      <c r="W46" s="72"/>
      <c r="X46" s="76"/>
      <c r="Y46" s="72"/>
      <c r="Z46" s="76"/>
      <c r="AA46" s="76"/>
      <c r="AB46" s="76"/>
      <c r="AC46" s="76"/>
      <c r="AD46" s="82"/>
      <c r="AE46" s="55">
        <v>5</v>
      </c>
      <c r="AF46" s="56">
        <v>320000</v>
      </c>
      <c r="AG46" s="55">
        <f t="shared" ref="AG46:AX46" si="38">AE46</f>
        <v>5</v>
      </c>
      <c r="AH46" s="56">
        <f t="shared" si="38"/>
        <v>320000</v>
      </c>
      <c r="AI46" s="55">
        <f t="shared" si="38"/>
        <v>5</v>
      </c>
      <c r="AJ46" s="56">
        <f t="shared" si="38"/>
        <v>320000</v>
      </c>
      <c r="AK46" s="55">
        <f t="shared" si="38"/>
        <v>5</v>
      </c>
      <c r="AL46" s="56">
        <f t="shared" si="38"/>
        <v>320000</v>
      </c>
      <c r="AM46" s="55">
        <f t="shared" si="38"/>
        <v>5</v>
      </c>
      <c r="AN46" s="56">
        <f t="shared" si="38"/>
        <v>320000</v>
      </c>
      <c r="AO46" s="55">
        <f t="shared" si="38"/>
        <v>5</v>
      </c>
      <c r="AP46" s="56">
        <f t="shared" si="38"/>
        <v>320000</v>
      </c>
      <c r="AQ46" s="55">
        <f t="shared" si="38"/>
        <v>5</v>
      </c>
      <c r="AR46" s="56">
        <f t="shared" si="38"/>
        <v>320000</v>
      </c>
      <c r="AS46" s="55">
        <f t="shared" si="38"/>
        <v>5</v>
      </c>
      <c r="AT46" s="56">
        <f t="shared" si="38"/>
        <v>320000</v>
      </c>
      <c r="AU46" s="55">
        <f t="shared" si="38"/>
        <v>5</v>
      </c>
      <c r="AV46" s="56">
        <f t="shared" si="38"/>
        <v>320000</v>
      </c>
      <c r="AW46" s="55">
        <f t="shared" si="38"/>
        <v>5</v>
      </c>
      <c r="AX46" s="56">
        <f t="shared" si="38"/>
        <v>320000</v>
      </c>
      <c r="AY46" s="56">
        <f>AW46</f>
        <v>5</v>
      </c>
      <c r="AZ46" s="56">
        <f t="shared" si="36"/>
        <v>320000</v>
      </c>
      <c r="BA46" s="55">
        <f>AW46</f>
        <v>5</v>
      </c>
      <c r="BB46" s="56">
        <f t="shared" si="37"/>
        <v>320000</v>
      </c>
    </row>
    <row r="47" spans="1:54" ht="18.75" x14ac:dyDescent="0.2">
      <c r="A47" s="32" t="s">
        <v>110</v>
      </c>
      <c r="B47" s="32"/>
      <c r="C47" s="85" t="s">
        <v>113</v>
      </c>
      <c r="D47" s="85" t="s">
        <v>112</v>
      </c>
      <c r="E47" s="86" t="s">
        <v>24</v>
      </c>
      <c r="F47" s="85" t="s">
        <v>25</v>
      </c>
      <c r="G47" s="32">
        <v>2020</v>
      </c>
      <c r="H47" s="35"/>
      <c r="I47" s="71"/>
      <c r="J47" s="76"/>
      <c r="K47" s="72"/>
      <c r="L47" s="76"/>
      <c r="M47" s="72"/>
      <c r="N47" s="76"/>
      <c r="O47" s="72"/>
      <c r="P47" s="76"/>
      <c r="Q47" s="72"/>
      <c r="R47" s="76"/>
      <c r="S47" s="72"/>
      <c r="T47" s="76"/>
      <c r="U47" s="72"/>
      <c r="V47" s="76"/>
      <c r="W47" s="72"/>
      <c r="X47" s="76"/>
      <c r="Y47" s="72"/>
      <c r="Z47" s="76"/>
      <c r="AA47" s="72"/>
      <c r="AB47" s="76"/>
      <c r="AC47" s="72"/>
      <c r="AD47" s="76"/>
      <c r="AE47" s="39"/>
      <c r="AF47" s="38"/>
      <c r="AG47" s="39"/>
      <c r="AH47" s="38"/>
      <c r="AI47" s="39"/>
      <c r="AJ47" s="38"/>
      <c r="AK47" s="39"/>
      <c r="AL47" s="109"/>
      <c r="AM47" s="110">
        <v>2.5</v>
      </c>
      <c r="AN47" s="56">
        <v>180000</v>
      </c>
      <c r="AO47" s="110">
        <f t="shared" ref="AO47:AX47" si="39">AM47</f>
        <v>2.5</v>
      </c>
      <c r="AP47" s="56">
        <f t="shared" si="39"/>
        <v>180000</v>
      </c>
      <c r="AQ47" s="110">
        <f t="shared" si="39"/>
        <v>2.5</v>
      </c>
      <c r="AR47" s="56">
        <f t="shared" si="39"/>
        <v>180000</v>
      </c>
      <c r="AS47" s="110">
        <f t="shared" si="39"/>
        <v>2.5</v>
      </c>
      <c r="AT47" s="56">
        <f t="shared" si="39"/>
        <v>180000</v>
      </c>
      <c r="AU47" s="110">
        <f t="shared" si="39"/>
        <v>2.5</v>
      </c>
      <c r="AV47" s="56">
        <f t="shared" si="39"/>
        <v>180000</v>
      </c>
      <c r="AW47" s="110">
        <f t="shared" si="39"/>
        <v>2.5</v>
      </c>
      <c r="AX47" s="56">
        <f t="shared" si="39"/>
        <v>180000</v>
      </c>
      <c r="AY47" s="110">
        <f>AW47</f>
        <v>2.5</v>
      </c>
      <c r="AZ47" s="56">
        <f t="shared" si="36"/>
        <v>180000</v>
      </c>
      <c r="BA47" s="110">
        <f>AW47</f>
        <v>2.5</v>
      </c>
      <c r="BB47" s="56">
        <f t="shared" si="37"/>
        <v>180000</v>
      </c>
    </row>
    <row r="48" spans="1:54" ht="18.75" x14ac:dyDescent="0.2">
      <c r="A48" s="32" t="s">
        <v>114</v>
      </c>
      <c r="B48" s="32"/>
      <c r="C48" s="35" t="s">
        <v>115</v>
      </c>
      <c r="D48" s="35" t="s">
        <v>116</v>
      </c>
      <c r="E48" s="131" t="s">
        <v>22</v>
      </c>
      <c r="F48" s="35" t="s">
        <v>23</v>
      </c>
      <c r="G48" s="32">
        <v>2004</v>
      </c>
      <c r="H48" s="35"/>
      <c r="I48" s="42">
        <v>5.5</v>
      </c>
      <c r="J48" s="49">
        <v>240000</v>
      </c>
      <c r="K48" s="42">
        <v>5.5</v>
      </c>
      <c r="L48" s="49">
        <v>240000</v>
      </c>
      <c r="M48" s="42">
        <v>5.5</v>
      </c>
      <c r="N48" s="49">
        <v>240000</v>
      </c>
      <c r="O48" s="42">
        <v>5.5</v>
      </c>
      <c r="P48" s="49">
        <v>240000</v>
      </c>
      <c r="Q48" s="42">
        <v>5.5</v>
      </c>
      <c r="R48" s="49">
        <v>240000</v>
      </c>
      <c r="S48" s="42">
        <v>5.5</v>
      </c>
      <c r="T48" s="49">
        <v>240000</v>
      </c>
      <c r="U48" s="42">
        <v>6.5</v>
      </c>
      <c r="V48" s="49">
        <v>240000</v>
      </c>
      <c r="W48" s="42">
        <v>7.9</v>
      </c>
      <c r="X48" s="49">
        <v>390000</v>
      </c>
      <c r="Y48" s="42">
        <v>7.9</v>
      </c>
      <c r="Z48" s="49">
        <v>390000</v>
      </c>
      <c r="AA48" s="42">
        <v>7.9</v>
      </c>
      <c r="AB48" s="49">
        <v>390000</v>
      </c>
      <c r="AC48" s="42">
        <v>7.9</v>
      </c>
      <c r="AD48" s="49">
        <v>390000</v>
      </c>
      <c r="AE48" s="42">
        <v>7.9</v>
      </c>
      <c r="AF48" s="49">
        <v>390000</v>
      </c>
      <c r="AG48" s="42">
        <v>7.9</v>
      </c>
      <c r="AH48" s="49">
        <v>390000</v>
      </c>
      <c r="AI48" s="55">
        <v>7.6</v>
      </c>
      <c r="AJ48" s="56">
        <v>390000</v>
      </c>
      <c r="AK48" s="55">
        <f>AI48</f>
        <v>7.6</v>
      </c>
      <c r="AL48" s="56">
        <v>390000</v>
      </c>
      <c r="AM48" s="55">
        <f>AK48</f>
        <v>7.6</v>
      </c>
      <c r="AN48" s="56">
        <v>390000</v>
      </c>
      <c r="AO48" s="55">
        <f>AM48</f>
        <v>7.6</v>
      </c>
      <c r="AP48" s="56">
        <v>390000</v>
      </c>
      <c r="AQ48" s="55">
        <f>AO48</f>
        <v>7.6</v>
      </c>
      <c r="AR48" s="111">
        <v>390000</v>
      </c>
      <c r="AS48" s="55">
        <f>AQ48</f>
        <v>7.6</v>
      </c>
      <c r="AT48" s="56">
        <v>390000</v>
      </c>
      <c r="AU48" s="55">
        <f>AS48</f>
        <v>7.6</v>
      </c>
      <c r="AV48" s="56">
        <v>390000</v>
      </c>
      <c r="AW48" s="55">
        <f>AU48</f>
        <v>7.6</v>
      </c>
      <c r="AX48" s="56">
        <v>390000</v>
      </c>
      <c r="AY48" s="55">
        <f>AW48</f>
        <v>7.6</v>
      </c>
      <c r="AZ48" s="56">
        <f t="shared" si="36"/>
        <v>390000</v>
      </c>
      <c r="BA48" s="55">
        <f>AW48</f>
        <v>7.6</v>
      </c>
      <c r="BB48" s="56">
        <f t="shared" si="37"/>
        <v>390000</v>
      </c>
    </row>
    <row r="49" spans="1:158" s="29" customFormat="1" ht="18.75" x14ac:dyDescent="0.2">
      <c r="A49" s="55" t="s">
        <v>117</v>
      </c>
      <c r="B49" s="132" t="s">
        <v>13</v>
      </c>
      <c r="C49" s="87" t="s">
        <v>118</v>
      </c>
      <c r="D49" s="87" t="s">
        <v>119</v>
      </c>
      <c r="E49" s="87" t="s">
        <v>22</v>
      </c>
      <c r="F49" s="87" t="s">
        <v>23</v>
      </c>
      <c r="G49" s="55">
        <v>2019</v>
      </c>
      <c r="H49" s="88" t="s">
        <v>18</v>
      </c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82"/>
      <c r="AK49" s="55">
        <v>3.7</v>
      </c>
      <c r="AL49" s="56">
        <v>174000</v>
      </c>
      <c r="AM49" s="55">
        <f>AK49</f>
        <v>3.7</v>
      </c>
      <c r="AN49" s="56">
        <f>AL49</f>
        <v>174000</v>
      </c>
      <c r="AO49" s="55">
        <f t="shared" ref="AO49:BB49" si="40">AM49</f>
        <v>3.7</v>
      </c>
      <c r="AP49" s="56">
        <f t="shared" si="40"/>
        <v>174000</v>
      </c>
      <c r="AQ49" s="55">
        <f t="shared" si="40"/>
        <v>3.7</v>
      </c>
      <c r="AR49" s="56">
        <f t="shared" si="40"/>
        <v>174000</v>
      </c>
      <c r="AS49" s="55">
        <f t="shared" si="40"/>
        <v>3.7</v>
      </c>
      <c r="AT49" s="56">
        <f t="shared" si="40"/>
        <v>174000</v>
      </c>
      <c r="AU49" s="55">
        <f t="shared" si="40"/>
        <v>3.7</v>
      </c>
      <c r="AV49" s="56">
        <f t="shared" si="40"/>
        <v>174000</v>
      </c>
      <c r="AW49" s="55">
        <f t="shared" si="40"/>
        <v>3.7</v>
      </c>
      <c r="AX49" s="56">
        <f t="shared" si="40"/>
        <v>174000</v>
      </c>
      <c r="AY49" s="55">
        <f t="shared" si="40"/>
        <v>3.7</v>
      </c>
      <c r="AZ49" s="56">
        <f t="shared" si="40"/>
        <v>174000</v>
      </c>
      <c r="BA49" s="55">
        <f t="shared" si="40"/>
        <v>3.7</v>
      </c>
      <c r="BB49" s="56">
        <f t="shared" si="40"/>
        <v>174000</v>
      </c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</row>
    <row r="50" spans="1:158" ht="18.75" x14ac:dyDescent="0.2">
      <c r="A50" s="50" t="s">
        <v>120</v>
      </c>
      <c r="B50" s="50"/>
      <c r="C50" s="51" t="s">
        <v>121</v>
      </c>
      <c r="D50" s="51" t="s">
        <v>122</v>
      </c>
      <c r="E50" s="51" t="s">
        <v>22</v>
      </c>
      <c r="F50" s="51" t="s">
        <v>23</v>
      </c>
      <c r="G50" s="50">
        <v>1968</v>
      </c>
      <c r="H50" s="133"/>
      <c r="I50" s="55">
        <v>10.51</v>
      </c>
      <c r="J50" s="56">
        <v>240000</v>
      </c>
      <c r="K50" s="55">
        <v>14.5</v>
      </c>
      <c r="L50" s="56">
        <v>390000</v>
      </c>
      <c r="M50" s="55">
        <v>14.5</v>
      </c>
      <c r="N50" s="56">
        <v>540000</v>
      </c>
      <c r="O50" s="55">
        <v>14.5</v>
      </c>
      <c r="P50" s="56">
        <v>540000</v>
      </c>
      <c r="Q50" s="55">
        <v>14.5</v>
      </c>
      <c r="R50" s="56">
        <v>540000</v>
      </c>
      <c r="S50" s="55">
        <v>17.100000000000001</v>
      </c>
      <c r="T50" s="56">
        <v>540000</v>
      </c>
      <c r="U50" s="55">
        <v>17.100000000000001</v>
      </c>
      <c r="V50" s="56">
        <v>840000</v>
      </c>
      <c r="W50" s="55">
        <v>17.100000000000001</v>
      </c>
      <c r="X50" s="56">
        <v>840000</v>
      </c>
      <c r="Y50" s="55">
        <v>17.100000000000001</v>
      </c>
      <c r="Z50" s="56">
        <v>840000</v>
      </c>
      <c r="AA50" s="55">
        <v>17.100000000000001</v>
      </c>
      <c r="AB50" s="56">
        <v>760000</v>
      </c>
      <c r="AC50" s="55">
        <f t="shared" ref="AC50:AL50" si="41">AA50</f>
        <v>17.100000000000001</v>
      </c>
      <c r="AD50" s="56">
        <f t="shared" si="41"/>
        <v>760000</v>
      </c>
      <c r="AE50" s="55">
        <f t="shared" si="41"/>
        <v>17.100000000000001</v>
      </c>
      <c r="AF50" s="56">
        <f t="shared" si="41"/>
        <v>760000</v>
      </c>
      <c r="AG50" s="55">
        <f t="shared" si="41"/>
        <v>17.100000000000001</v>
      </c>
      <c r="AH50" s="56">
        <f t="shared" si="41"/>
        <v>760000</v>
      </c>
      <c r="AI50" s="55">
        <f t="shared" si="41"/>
        <v>17.100000000000001</v>
      </c>
      <c r="AJ50" s="56">
        <f t="shared" si="41"/>
        <v>760000</v>
      </c>
      <c r="AK50" s="55">
        <f t="shared" si="41"/>
        <v>17.100000000000001</v>
      </c>
      <c r="AL50" s="56">
        <f t="shared" si="41"/>
        <v>760000</v>
      </c>
      <c r="AM50" s="55">
        <f>AK50</f>
        <v>17.100000000000001</v>
      </c>
      <c r="AN50" s="56">
        <f>AL50</f>
        <v>760000</v>
      </c>
      <c r="AO50" s="55">
        <f t="shared" ref="AO50:AZ51" si="42">AM50</f>
        <v>17.100000000000001</v>
      </c>
      <c r="AP50" s="56">
        <f t="shared" si="42"/>
        <v>760000</v>
      </c>
      <c r="AQ50" s="55">
        <f t="shared" si="42"/>
        <v>17.100000000000001</v>
      </c>
      <c r="AR50" s="56">
        <f t="shared" si="42"/>
        <v>760000</v>
      </c>
      <c r="AS50" s="55">
        <f t="shared" si="42"/>
        <v>17.100000000000001</v>
      </c>
      <c r="AT50" s="56">
        <f t="shared" si="42"/>
        <v>760000</v>
      </c>
      <c r="AU50" s="55">
        <f t="shared" si="42"/>
        <v>17.100000000000001</v>
      </c>
      <c r="AV50" s="56">
        <f t="shared" si="42"/>
        <v>760000</v>
      </c>
      <c r="AW50" s="55">
        <f t="shared" si="42"/>
        <v>17.100000000000001</v>
      </c>
      <c r="AX50" s="56">
        <f t="shared" si="42"/>
        <v>760000</v>
      </c>
      <c r="AY50" s="55">
        <f t="shared" si="42"/>
        <v>17.100000000000001</v>
      </c>
      <c r="AZ50" s="56">
        <f t="shared" si="42"/>
        <v>760000</v>
      </c>
      <c r="BA50" s="55">
        <f t="shared" ref="BA50:BB53" si="43">AW50</f>
        <v>17.100000000000001</v>
      </c>
      <c r="BB50" s="56">
        <f t="shared" si="43"/>
        <v>760000</v>
      </c>
    </row>
    <row r="51" spans="1:158" ht="18.75" x14ac:dyDescent="0.2">
      <c r="A51" s="50" t="s">
        <v>120</v>
      </c>
      <c r="B51" s="50"/>
      <c r="C51" s="51" t="s">
        <v>123</v>
      </c>
      <c r="D51" s="51" t="s">
        <v>124</v>
      </c>
      <c r="E51" s="51" t="s">
        <v>22</v>
      </c>
      <c r="F51" s="51" t="s">
        <v>23</v>
      </c>
      <c r="G51" s="50">
        <v>2003</v>
      </c>
      <c r="H51" s="51"/>
      <c r="I51" s="55">
        <v>7</v>
      </c>
      <c r="J51" s="56">
        <v>300000</v>
      </c>
      <c r="K51" s="55">
        <v>7</v>
      </c>
      <c r="L51" s="56">
        <v>300000</v>
      </c>
      <c r="M51" s="55">
        <v>7</v>
      </c>
      <c r="N51" s="56">
        <v>300000</v>
      </c>
      <c r="O51" s="55">
        <v>7</v>
      </c>
      <c r="P51" s="56">
        <v>300000</v>
      </c>
      <c r="Q51" s="55">
        <v>7</v>
      </c>
      <c r="R51" s="56">
        <v>300000</v>
      </c>
      <c r="S51" s="55">
        <v>7</v>
      </c>
      <c r="T51" s="56">
        <v>300000</v>
      </c>
      <c r="U51" s="55">
        <v>7</v>
      </c>
      <c r="V51" s="56">
        <v>300000</v>
      </c>
      <c r="W51" s="55">
        <v>7</v>
      </c>
      <c r="X51" s="56">
        <v>300000</v>
      </c>
      <c r="Y51" s="55">
        <v>7</v>
      </c>
      <c r="Z51" s="56">
        <v>300000</v>
      </c>
      <c r="AA51" s="55">
        <v>7</v>
      </c>
      <c r="AB51" s="56">
        <v>450000</v>
      </c>
      <c r="AC51" s="55">
        <v>8.8000000000000007</v>
      </c>
      <c r="AD51" s="56">
        <v>450000</v>
      </c>
      <c r="AE51" s="55">
        <f t="shared" ref="AE51:AL51" si="44">AC51</f>
        <v>8.8000000000000007</v>
      </c>
      <c r="AF51" s="56">
        <f t="shared" si="44"/>
        <v>450000</v>
      </c>
      <c r="AG51" s="55">
        <f t="shared" si="44"/>
        <v>8.8000000000000007</v>
      </c>
      <c r="AH51" s="56">
        <f t="shared" si="44"/>
        <v>450000</v>
      </c>
      <c r="AI51" s="55">
        <f t="shared" si="44"/>
        <v>8.8000000000000007</v>
      </c>
      <c r="AJ51" s="56">
        <f t="shared" si="44"/>
        <v>450000</v>
      </c>
      <c r="AK51" s="55">
        <f t="shared" si="44"/>
        <v>8.8000000000000007</v>
      </c>
      <c r="AL51" s="56">
        <f t="shared" si="44"/>
        <v>450000</v>
      </c>
      <c r="AM51" s="55">
        <f>AK51</f>
        <v>8.8000000000000007</v>
      </c>
      <c r="AN51" s="56">
        <f>AL51</f>
        <v>450000</v>
      </c>
      <c r="AO51" s="55">
        <f t="shared" si="42"/>
        <v>8.8000000000000007</v>
      </c>
      <c r="AP51" s="56">
        <f t="shared" si="42"/>
        <v>450000</v>
      </c>
      <c r="AQ51" s="55">
        <f t="shared" si="42"/>
        <v>8.8000000000000007</v>
      </c>
      <c r="AR51" s="56">
        <f t="shared" si="42"/>
        <v>450000</v>
      </c>
      <c r="AS51" s="55">
        <f t="shared" si="42"/>
        <v>8.8000000000000007</v>
      </c>
      <c r="AT51" s="56">
        <f t="shared" si="42"/>
        <v>450000</v>
      </c>
      <c r="AU51" s="55">
        <f t="shared" si="42"/>
        <v>8.8000000000000007</v>
      </c>
      <c r="AV51" s="56">
        <f t="shared" si="42"/>
        <v>450000</v>
      </c>
      <c r="AW51" s="55">
        <f t="shared" si="42"/>
        <v>8.8000000000000007</v>
      </c>
      <c r="AX51" s="56">
        <f t="shared" si="42"/>
        <v>450000</v>
      </c>
      <c r="AY51" s="55">
        <f t="shared" si="42"/>
        <v>8.8000000000000007</v>
      </c>
      <c r="AZ51" s="56">
        <f t="shared" si="42"/>
        <v>450000</v>
      </c>
      <c r="BA51" s="55">
        <f t="shared" si="43"/>
        <v>8.8000000000000007</v>
      </c>
      <c r="BB51" s="56">
        <f t="shared" si="43"/>
        <v>450000</v>
      </c>
    </row>
    <row r="52" spans="1:158" ht="18.75" x14ac:dyDescent="0.2">
      <c r="A52" s="50" t="s">
        <v>120</v>
      </c>
      <c r="B52" s="50"/>
      <c r="C52" s="51" t="s">
        <v>125</v>
      </c>
      <c r="D52" s="51" t="s">
        <v>122</v>
      </c>
      <c r="E52" s="51" t="s">
        <v>22</v>
      </c>
      <c r="F52" s="51" t="s">
        <v>23</v>
      </c>
      <c r="G52" s="50">
        <v>1989</v>
      </c>
      <c r="H52" s="51"/>
      <c r="I52" s="55">
        <v>8.1</v>
      </c>
      <c r="J52" s="56">
        <v>160000</v>
      </c>
      <c r="K52" s="55">
        <v>10.5</v>
      </c>
      <c r="L52" s="56">
        <v>290000</v>
      </c>
      <c r="M52" s="55">
        <v>10.5</v>
      </c>
      <c r="N52" s="56">
        <v>290000</v>
      </c>
      <c r="O52" s="55">
        <v>10.5</v>
      </c>
      <c r="P52" s="56">
        <v>290000</v>
      </c>
      <c r="Q52" s="55">
        <v>10.5</v>
      </c>
      <c r="R52" s="56">
        <v>437000</v>
      </c>
      <c r="S52" s="55">
        <v>10.5</v>
      </c>
      <c r="T52" s="56">
        <v>437000</v>
      </c>
      <c r="U52" s="55">
        <v>11.8</v>
      </c>
      <c r="V52" s="56">
        <v>437000</v>
      </c>
      <c r="W52" s="55">
        <v>11.8</v>
      </c>
      <c r="X52" s="56">
        <v>587000</v>
      </c>
      <c r="Y52" s="55">
        <v>11.8</v>
      </c>
      <c r="Z52" s="56">
        <v>587000</v>
      </c>
      <c r="AA52" s="55">
        <v>11.8</v>
      </c>
      <c r="AB52" s="56">
        <v>587000</v>
      </c>
      <c r="AC52" s="55">
        <v>11.8</v>
      </c>
      <c r="AD52" s="56">
        <v>587000</v>
      </c>
      <c r="AE52" s="55">
        <v>11.8</v>
      </c>
      <c r="AF52" s="56">
        <v>587000</v>
      </c>
      <c r="AG52" s="55">
        <v>11.8</v>
      </c>
      <c r="AH52" s="56">
        <v>587000</v>
      </c>
      <c r="AI52" s="55">
        <v>11.8</v>
      </c>
      <c r="AJ52" s="56">
        <v>587000</v>
      </c>
      <c r="AK52" s="55">
        <v>11.8</v>
      </c>
      <c r="AL52" s="56">
        <v>587000</v>
      </c>
      <c r="AM52" s="55">
        <v>11.8</v>
      </c>
      <c r="AN52" s="56">
        <v>587000</v>
      </c>
      <c r="AO52" s="55">
        <v>11.8</v>
      </c>
      <c r="AP52" s="56">
        <v>587000</v>
      </c>
      <c r="AQ52" s="55">
        <v>11.8</v>
      </c>
      <c r="AR52" s="56">
        <v>587000</v>
      </c>
      <c r="AS52" s="55">
        <v>11.8</v>
      </c>
      <c r="AT52" s="56">
        <v>587000</v>
      </c>
      <c r="AU52" s="55">
        <v>11.8</v>
      </c>
      <c r="AV52" s="56">
        <v>587000</v>
      </c>
      <c r="AW52" s="55">
        <v>11.8</v>
      </c>
      <c r="AX52" s="56">
        <v>587000</v>
      </c>
      <c r="AY52" s="55">
        <f>AW52</f>
        <v>11.8</v>
      </c>
      <c r="AZ52" s="56">
        <f>AX52</f>
        <v>587000</v>
      </c>
      <c r="BA52" s="55">
        <f t="shared" si="43"/>
        <v>11.8</v>
      </c>
      <c r="BB52" s="56">
        <f t="shared" si="43"/>
        <v>587000</v>
      </c>
    </row>
    <row r="53" spans="1:158" ht="18.75" x14ac:dyDescent="0.2">
      <c r="A53" s="50" t="s">
        <v>183</v>
      </c>
      <c r="B53" s="50"/>
      <c r="C53" s="51" t="s">
        <v>184</v>
      </c>
      <c r="D53" s="51" t="s">
        <v>122</v>
      </c>
      <c r="E53" s="51" t="s">
        <v>22</v>
      </c>
      <c r="F53" s="51" t="s">
        <v>23</v>
      </c>
      <c r="G53" s="50">
        <v>2014</v>
      </c>
      <c r="H53" s="51"/>
      <c r="I53" s="134"/>
      <c r="J53" s="135"/>
      <c r="K53" s="134"/>
      <c r="L53" s="135"/>
      <c r="M53" s="134"/>
      <c r="N53" s="135"/>
      <c r="O53" s="134"/>
      <c r="P53" s="135"/>
      <c r="Q53" s="134"/>
      <c r="R53" s="135"/>
      <c r="S53" s="134"/>
      <c r="T53" s="135"/>
      <c r="U53" s="134"/>
      <c r="V53" s="135"/>
      <c r="W53" s="134"/>
      <c r="X53" s="135"/>
      <c r="Y53" s="166">
        <v>7</v>
      </c>
      <c r="Z53" s="167">
        <v>300000</v>
      </c>
      <c r="AA53" s="166">
        <v>7</v>
      </c>
      <c r="AB53" s="167">
        <v>300000</v>
      </c>
      <c r="AC53" s="166">
        <v>7</v>
      </c>
      <c r="AD53" s="167">
        <v>300000</v>
      </c>
      <c r="AE53" s="166">
        <v>7</v>
      </c>
      <c r="AF53" s="167">
        <v>300000</v>
      </c>
      <c r="AG53" s="166">
        <v>7</v>
      </c>
      <c r="AH53" s="167">
        <v>300000</v>
      </c>
      <c r="AI53" s="166">
        <f t="shared" ref="AI53:AX53" si="45">AG53</f>
        <v>7</v>
      </c>
      <c r="AJ53" s="167">
        <f t="shared" si="45"/>
        <v>300000</v>
      </c>
      <c r="AK53" s="166">
        <f t="shared" si="45"/>
        <v>7</v>
      </c>
      <c r="AL53" s="167">
        <f t="shared" si="45"/>
        <v>300000</v>
      </c>
      <c r="AM53" s="166">
        <f t="shared" si="45"/>
        <v>7</v>
      </c>
      <c r="AN53" s="167">
        <f t="shared" si="45"/>
        <v>300000</v>
      </c>
      <c r="AO53" s="166">
        <f t="shared" si="45"/>
        <v>7</v>
      </c>
      <c r="AP53" s="167">
        <f t="shared" si="45"/>
        <v>300000</v>
      </c>
      <c r="AQ53" s="166">
        <f t="shared" si="45"/>
        <v>7</v>
      </c>
      <c r="AR53" s="167">
        <f t="shared" si="45"/>
        <v>300000</v>
      </c>
      <c r="AS53" s="168">
        <f t="shared" si="45"/>
        <v>7</v>
      </c>
      <c r="AT53" s="169">
        <f t="shared" si="45"/>
        <v>300000</v>
      </c>
      <c r="AU53" s="168">
        <f t="shared" si="45"/>
        <v>7</v>
      </c>
      <c r="AV53" s="169">
        <f t="shared" si="45"/>
        <v>300000</v>
      </c>
      <c r="AW53" s="168">
        <f t="shared" si="45"/>
        <v>7</v>
      </c>
      <c r="AX53" s="169">
        <f t="shared" si="45"/>
        <v>300000</v>
      </c>
      <c r="AY53" s="169">
        <f>AW53</f>
        <v>7</v>
      </c>
      <c r="AZ53" s="169">
        <f>AX53</f>
        <v>300000</v>
      </c>
      <c r="BA53" s="168">
        <f t="shared" si="43"/>
        <v>7</v>
      </c>
      <c r="BB53" s="169">
        <f t="shared" si="43"/>
        <v>300000</v>
      </c>
    </row>
    <row r="54" spans="1:158" ht="18.75" x14ac:dyDescent="0.2">
      <c r="A54" s="50" t="s">
        <v>120</v>
      </c>
      <c r="B54" s="50"/>
      <c r="C54" s="51" t="s">
        <v>126</v>
      </c>
      <c r="D54" s="51" t="s">
        <v>127</v>
      </c>
      <c r="E54" s="51" t="s">
        <v>24</v>
      </c>
      <c r="F54" s="51" t="s">
        <v>17</v>
      </c>
      <c r="G54" s="50">
        <v>2027</v>
      </c>
      <c r="H54" s="94"/>
      <c r="I54" s="71"/>
      <c r="J54" s="76"/>
      <c r="K54" s="72"/>
      <c r="L54" s="76"/>
      <c r="M54" s="72"/>
      <c r="N54" s="76"/>
      <c r="O54" s="72"/>
      <c r="P54" s="76"/>
      <c r="Q54" s="72"/>
      <c r="R54" s="76"/>
      <c r="S54" s="72"/>
      <c r="T54" s="76"/>
      <c r="U54" s="72"/>
      <c r="V54" s="76"/>
      <c r="W54" s="72"/>
      <c r="X54" s="76"/>
      <c r="Y54" s="72"/>
      <c r="Z54" s="76"/>
      <c r="AA54" s="72"/>
      <c r="AB54" s="76"/>
      <c r="AC54" s="72"/>
      <c r="AD54" s="76"/>
      <c r="AE54" s="72"/>
      <c r="AF54" s="76"/>
      <c r="AG54" s="72"/>
      <c r="AH54" s="76"/>
      <c r="AI54" s="72"/>
      <c r="AJ54" s="76"/>
      <c r="AK54" s="72"/>
      <c r="AL54" s="76"/>
      <c r="AM54" s="72"/>
      <c r="AN54" s="76"/>
      <c r="AO54" s="72"/>
      <c r="AP54" s="76"/>
      <c r="AQ54" s="72"/>
      <c r="AR54" s="76"/>
      <c r="AS54" s="72"/>
      <c r="AT54" s="76"/>
      <c r="AU54" s="72"/>
      <c r="AV54" s="76"/>
      <c r="AW54" s="72"/>
      <c r="AX54" s="76"/>
      <c r="AY54" s="72"/>
      <c r="AZ54" s="76"/>
      <c r="BA54" s="42">
        <v>1.3</v>
      </c>
      <c r="BB54" s="49">
        <v>150000</v>
      </c>
    </row>
    <row r="55" spans="1:158" ht="18.75" x14ac:dyDescent="0.2">
      <c r="A55" s="50" t="s">
        <v>120</v>
      </c>
      <c r="B55" s="50"/>
      <c r="C55" s="51" t="s">
        <v>128</v>
      </c>
      <c r="D55" s="51" t="s">
        <v>122</v>
      </c>
      <c r="E55" s="51" t="s">
        <v>22</v>
      </c>
      <c r="F55" s="51" t="s">
        <v>23</v>
      </c>
      <c r="G55" s="50">
        <v>1988</v>
      </c>
      <c r="H55" s="51"/>
      <c r="I55" s="55">
        <v>8</v>
      </c>
      <c r="J55" s="56">
        <v>310000</v>
      </c>
      <c r="K55" s="55">
        <v>10.5</v>
      </c>
      <c r="L55" s="111">
        <v>460000</v>
      </c>
      <c r="M55" s="55">
        <v>10.5</v>
      </c>
      <c r="N55" s="56">
        <v>460000</v>
      </c>
      <c r="O55" s="55">
        <v>10.5</v>
      </c>
      <c r="P55" s="56">
        <v>460000</v>
      </c>
      <c r="Q55" s="55">
        <v>11.8</v>
      </c>
      <c r="R55" s="56">
        <v>460000</v>
      </c>
      <c r="S55" s="55">
        <v>11.8</v>
      </c>
      <c r="T55" s="56">
        <v>460000</v>
      </c>
      <c r="U55" s="55">
        <v>11.8</v>
      </c>
      <c r="V55" s="56">
        <v>610000</v>
      </c>
      <c r="W55" s="55">
        <v>11.8</v>
      </c>
      <c r="X55" s="56">
        <v>610000</v>
      </c>
      <c r="Y55" s="55">
        <v>11.8</v>
      </c>
      <c r="Z55" s="56">
        <v>619500</v>
      </c>
      <c r="AA55" s="55">
        <f t="shared" ref="AA55:AZ55" si="46">Y55</f>
        <v>11.8</v>
      </c>
      <c r="AB55" s="56">
        <f t="shared" si="46"/>
        <v>619500</v>
      </c>
      <c r="AC55" s="55">
        <f t="shared" si="46"/>
        <v>11.8</v>
      </c>
      <c r="AD55" s="56">
        <f t="shared" si="46"/>
        <v>619500</v>
      </c>
      <c r="AE55" s="55">
        <f t="shared" si="46"/>
        <v>11.8</v>
      </c>
      <c r="AF55" s="56">
        <f t="shared" si="46"/>
        <v>619500</v>
      </c>
      <c r="AG55" s="55">
        <f t="shared" si="46"/>
        <v>11.8</v>
      </c>
      <c r="AH55" s="56">
        <f t="shared" si="46"/>
        <v>619500</v>
      </c>
      <c r="AI55" s="55">
        <f t="shared" si="46"/>
        <v>11.8</v>
      </c>
      <c r="AJ55" s="56">
        <f t="shared" si="46"/>
        <v>619500</v>
      </c>
      <c r="AK55" s="55">
        <f t="shared" si="46"/>
        <v>11.8</v>
      </c>
      <c r="AL55" s="111">
        <f t="shared" si="46"/>
        <v>619500</v>
      </c>
      <c r="AM55" s="55">
        <f t="shared" si="46"/>
        <v>11.8</v>
      </c>
      <c r="AN55" s="56">
        <f t="shared" si="46"/>
        <v>619500</v>
      </c>
      <c r="AO55" s="55">
        <f t="shared" si="46"/>
        <v>11.8</v>
      </c>
      <c r="AP55" s="56">
        <f t="shared" si="46"/>
        <v>619500</v>
      </c>
      <c r="AQ55" s="55">
        <f t="shared" si="46"/>
        <v>11.8</v>
      </c>
      <c r="AR55" s="111">
        <f t="shared" si="46"/>
        <v>619500</v>
      </c>
      <c r="AS55" s="55">
        <f t="shared" si="46"/>
        <v>11.8</v>
      </c>
      <c r="AT55" s="56">
        <f t="shared" si="46"/>
        <v>619500</v>
      </c>
      <c r="AU55" s="55">
        <f t="shared" si="46"/>
        <v>11.8</v>
      </c>
      <c r="AV55" s="56">
        <f t="shared" si="46"/>
        <v>619500</v>
      </c>
      <c r="AW55" s="55">
        <f t="shared" si="46"/>
        <v>11.8</v>
      </c>
      <c r="AX55" s="56">
        <f t="shared" si="46"/>
        <v>619500</v>
      </c>
      <c r="AY55" s="55">
        <f t="shared" si="46"/>
        <v>11.8</v>
      </c>
      <c r="AZ55" s="56">
        <f t="shared" si="46"/>
        <v>619500</v>
      </c>
      <c r="BA55" s="55">
        <f>AW55</f>
        <v>11.8</v>
      </c>
      <c r="BB55" s="56">
        <f>AX55</f>
        <v>619500</v>
      </c>
    </row>
    <row r="56" spans="1:158" ht="18.75" x14ac:dyDescent="0.2">
      <c r="A56" s="50" t="s">
        <v>120</v>
      </c>
      <c r="B56" s="50"/>
      <c r="C56" s="51" t="s">
        <v>129</v>
      </c>
      <c r="D56" s="51" t="s">
        <v>130</v>
      </c>
      <c r="E56" s="51" t="s">
        <v>22</v>
      </c>
      <c r="F56" s="51" t="s">
        <v>23</v>
      </c>
      <c r="G56" s="50">
        <v>2007</v>
      </c>
      <c r="H56" s="51"/>
      <c r="I56" s="136"/>
      <c r="J56" s="64"/>
      <c r="K56" s="64"/>
      <c r="L56" s="64"/>
      <c r="M56" s="55">
        <v>3.6</v>
      </c>
      <c r="N56" s="56">
        <v>300000</v>
      </c>
      <c r="O56" s="55">
        <v>3.6</v>
      </c>
      <c r="P56" s="56">
        <v>300000</v>
      </c>
      <c r="Q56" s="55">
        <v>3.6</v>
      </c>
      <c r="R56" s="56">
        <v>300000</v>
      </c>
      <c r="S56" s="55">
        <v>3.6</v>
      </c>
      <c r="T56" s="56">
        <v>300000</v>
      </c>
      <c r="U56" s="55">
        <v>3.6</v>
      </c>
      <c r="V56" s="56">
        <v>300000</v>
      </c>
      <c r="W56" s="55">
        <v>3.6</v>
      </c>
      <c r="X56" s="56">
        <v>300000</v>
      </c>
      <c r="Y56" s="55">
        <v>3.6</v>
      </c>
      <c r="Z56" s="56">
        <v>300000</v>
      </c>
      <c r="AA56" s="55">
        <v>3.6</v>
      </c>
      <c r="AB56" s="56">
        <v>300000</v>
      </c>
      <c r="AC56" s="55">
        <f t="shared" ref="AC56:AZ56" si="47">AA56</f>
        <v>3.6</v>
      </c>
      <c r="AD56" s="56">
        <f t="shared" si="47"/>
        <v>300000</v>
      </c>
      <c r="AE56" s="55">
        <f t="shared" si="47"/>
        <v>3.6</v>
      </c>
      <c r="AF56" s="56">
        <f t="shared" si="47"/>
        <v>300000</v>
      </c>
      <c r="AG56" s="55">
        <f t="shared" si="47"/>
        <v>3.6</v>
      </c>
      <c r="AH56" s="56">
        <f t="shared" si="47"/>
        <v>300000</v>
      </c>
      <c r="AI56" s="55">
        <f t="shared" si="47"/>
        <v>3.6</v>
      </c>
      <c r="AJ56" s="56">
        <f t="shared" si="47"/>
        <v>300000</v>
      </c>
      <c r="AK56" s="55">
        <f t="shared" si="47"/>
        <v>3.6</v>
      </c>
      <c r="AL56" s="111">
        <f t="shared" si="47"/>
        <v>300000</v>
      </c>
      <c r="AM56" s="55">
        <f t="shared" si="47"/>
        <v>3.6</v>
      </c>
      <c r="AN56" s="56">
        <f t="shared" si="47"/>
        <v>300000</v>
      </c>
      <c r="AO56" s="55">
        <f t="shared" si="47"/>
        <v>3.6</v>
      </c>
      <c r="AP56" s="56">
        <f t="shared" si="47"/>
        <v>300000</v>
      </c>
      <c r="AQ56" s="55">
        <f t="shared" si="47"/>
        <v>3.6</v>
      </c>
      <c r="AR56" s="111">
        <f t="shared" si="47"/>
        <v>300000</v>
      </c>
      <c r="AS56" s="55">
        <f t="shared" si="47"/>
        <v>3.6</v>
      </c>
      <c r="AT56" s="56">
        <f t="shared" si="47"/>
        <v>300000</v>
      </c>
      <c r="AU56" s="55">
        <f t="shared" si="47"/>
        <v>3.6</v>
      </c>
      <c r="AV56" s="56">
        <f t="shared" si="47"/>
        <v>300000</v>
      </c>
      <c r="AW56" s="55">
        <f t="shared" si="47"/>
        <v>3.6</v>
      </c>
      <c r="AX56" s="56">
        <f t="shared" si="47"/>
        <v>300000</v>
      </c>
      <c r="AY56" s="55">
        <f t="shared" si="47"/>
        <v>3.6</v>
      </c>
      <c r="AZ56" s="56">
        <f t="shared" si="47"/>
        <v>300000</v>
      </c>
      <c r="BA56" s="55">
        <f>AW56</f>
        <v>3.6</v>
      </c>
      <c r="BB56" s="56">
        <f>AX56</f>
        <v>300000</v>
      </c>
    </row>
    <row r="57" spans="1:158" s="29" customFormat="1" ht="18.75" x14ac:dyDescent="0.2">
      <c r="A57" s="50" t="s">
        <v>120</v>
      </c>
      <c r="B57" s="50"/>
      <c r="C57" s="51" t="s">
        <v>129</v>
      </c>
      <c r="D57" s="51" t="s">
        <v>130</v>
      </c>
      <c r="E57" s="51" t="s">
        <v>16</v>
      </c>
      <c r="F57" s="51" t="s">
        <v>25</v>
      </c>
      <c r="G57" s="50">
        <v>2020</v>
      </c>
      <c r="H57" s="51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56"/>
      <c r="AN57" s="56">
        <v>300000</v>
      </c>
      <c r="AO57" s="56"/>
      <c r="AP57" s="56">
        <f>AN57</f>
        <v>300000</v>
      </c>
      <c r="AQ57" s="56"/>
      <c r="AR57" s="111">
        <f t="shared" ref="AR57" si="48">AP57</f>
        <v>300000</v>
      </c>
      <c r="AS57" s="56"/>
      <c r="AT57" s="56">
        <f t="shared" ref="AT57" si="49">AR57</f>
        <v>300000</v>
      </c>
      <c r="AU57" s="56"/>
      <c r="AV57" s="56">
        <f t="shared" ref="AV57" si="50">AT57</f>
        <v>300000</v>
      </c>
      <c r="AW57" s="56"/>
      <c r="AX57" s="56">
        <f t="shared" ref="AX57" si="51">AV57</f>
        <v>300000</v>
      </c>
      <c r="AY57" s="56"/>
      <c r="AZ57" s="56">
        <f t="shared" ref="AZ57" si="52">AX57</f>
        <v>300000</v>
      </c>
      <c r="BA57" s="56"/>
      <c r="BB57" s="56">
        <f t="shared" ref="BB57" si="53">AZ57</f>
        <v>300000</v>
      </c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</row>
    <row r="58" spans="1:158" ht="18.75" x14ac:dyDescent="0.2">
      <c r="A58" s="50" t="s">
        <v>120</v>
      </c>
      <c r="B58" s="50"/>
      <c r="C58" s="51" t="s">
        <v>129</v>
      </c>
      <c r="D58" s="51" t="s">
        <v>130</v>
      </c>
      <c r="E58" s="51" t="s">
        <v>16</v>
      </c>
      <c r="F58" s="51" t="s">
        <v>25</v>
      </c>
      <c r="G58" s="50">
        <v>2022</v>
      </c>
      <c r="H58" s="51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55"/>
      <c r="AR58" s="111">
        <v>190000</v>
      </c>
      <c r="AS58" s="55"/>
      <c r="AT58" s="56">
        <f>AR58</f>
        <v>190000</v>
      </c>
      <c r="AU58" s="55"/>
      <c r="AV58" s="56">
        <f>AT58</f>
        <v>190000</v>
      </c>
      <c r="AW58" s="55"/>
      <c r="AX58" s="56">
        <f>AV58</f>
        <v>190000</v>
      </c>
      <c r="AY58" s="56"/>
      <c r="AZ58" s="56">
        <f>AX58</f>
        <v>190000</v>
      </c>
      <c r="BA58" s="55"/>
      <c r="BB58" s="56">
        <f>AX58</f>
        <v>190000</v>
      </c>
    </row>
    <row r="59" spans="1:158" ht="18.75" x14ac:dyDescent="0.2">
      <c r="A59" s="50" t="s">
        <v>120</v>
      </c>
      <c r="B59" s="50"/>
      <c r="C59" s="51" t="s">
        <v>129</v>
      </c>
      <c r="D59" s="51" t="s">
        <v>130</v>
      </c>
      <c r="E59" s="51" t="s">
        <v>16</v>
      </c>
      <c r="F59" s="51" t="s">
        <v>25</v>
      </c>
      <c r="G59" s="50">
        <v>2023</v>
      </c>
      <c r="H59" s="51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55">
        <v>3.6</v>
      </c>
      <c r="AT59" s="56"/>
      <c r="AU59" s="55">
        <f>AS59</f>
        <v>3.6</v>
      </c>
      <c r="AV59" s="56"/>
      <c r="AW59" s="55">
        <f>AU59</f>
        <v>3.6</v>
      </c>
      <c r="AX59" s="56"/>
      <c r="AY59" s="55">
        <f>AW59</f>
        <v>3.6</v>
      </c>
      <c r="AZ59" s="56"/>
      <c r="BA59" s="55">
        <f>AY59</f>
        <v>3.6</v>
      </c>
      <c r="BB59" s="56"/>
    </row>
    <row r="60" spans="1:158" ht="18.75" x14ac:dyDescent="0.2">
      <c r="A60" s="50" t="s">
        <v>120</v>
      </c>
      <c r="B60" s="50"/>
      <c r="C60" s="51" t="s">
        <v>131</v>
      </c>
      <c r="D60" s="51" t="s">
        <v>132</v>
      </c>
      <c r="E60" s="51" t="s">
        <v>22</v>
      </c>
      <c r="F60" s="51" t="s">
        <v>23</v>
      </c>
      <c r="G60" s="50">
        <v>2006</v>
      </c>
      <c r="H60" s="51"/>
      <c r="I60" s="44"/>
      <c r="J60" s="108"/>
      <c r="K60" s="42">
        <v>7</v>
      </c>
      <c r="L60" s="49">
        <v>300000</v>
      </c>
      <c r="M60" s="42">
        <v>7</v>
      </c>
      <c r="N60" s="49">
        <v>300000</v>
      </c>
      <c r="O60" s="42">
        <v>7</v>
      </c>
      <c r="P60" s="49">
        <v>300000</v>
      </c>
      <c r="Q60" s="42">
        <v>7</v>
      </c>
      <c r="R60" s="49">
        <v>300000</v>
      </c>
      <c r="S60" s="42">
        <v>8.8000000000000007</v>
      </c>
      <c r="T60" s="49">
        <v>450000</v>
      </c>
      <c r="U60" s="42">
        <v>8.8000000000000007</v>
      </c>
      <c r="V60" s="49">
        <v>450000</v>
      </c>
      <c r="W60" s="42">
        <v>8.8000000000000007</v>
      </c>
      <c r="X60" s="49">
        <v>600000</v>
      </c>
      <c r="Y60" s="42">
        <f t="shared" ref="Y60:AT60" si="54">W60</f>
        <v>8.8000000000000007</v>
      </c>
      <c r="Z60" s="49">
        <f t="shared" si="54"/>
        <v>600000</v>
      </c>
      <c r="AA60" s="42">
        <f t="shared" si="54"/>
        <v>8.8000000000000007</v>
      </c>
      <c r="AB60" s="49">
        <f t="shared" si="54"/>
        <v>600000</v>
      </c>
      <c r="AC60" s="42">
        <f t="shared" si="54"/>
        <v>8.8000000000000007</v>
      </c>
      <c r="AD60" s="49">
        <f t="shared" si="54"/>
        <v>600000</v>
      </c>
      <c r="AE60" s="42">
        <f t="shared" si="54"/>
        <v>8.8000000000000007</v>
      </c>
      <c r="AF60" s="49">
        <f t="shared" si="54"/>
        <v>600000</v>
      </c>
      <c r="AG60" s="42">
        <f t="shared" si="54"/>
        <v>8.8000000000000007</v>
      </c>
      <c r="AH60" s="49">
        <f t="shared" si="54"/>
        <v>600000</v>
      </c>
      <c r="AI60" s="42">
        <f t="shared" si="54"/>
        <v>8.8000000000000007</v>
      </c>
      <c r="AJ60" s="49">
        <f t="shared" si="54"/>
        <v>600000</v>
      </c>
      <c r="AK60" s="42">
        <f t="shared" si="54"/>
        <v>8.8000000000000007</v>
      </c>
      <c r="AL60" s="49">
        <f t="shared" si="54"/>
        <v>600000</v>
      </c>
      <c r="AM60" s="42">
        <f t="shared" si="54"/>
        <v>8.8000000000000007</v>
      </c>
      <c r="AN60" s="49">
        <f t="shared" si="54"/>
        <v>600000</v>
      </c>
      <c r="AO60" s="55">
        <f t="shared" si="54"/>
        <v>8.8000000000000007</v>
      </c>
      <c r="AP60" s="56">
        <f t="shared" si="54"/>
        <v>600000</v>
      </c>
      <c r="AQ60" s="55">
        <f t="shared" si="54"/>
        <v>8.8000000000000007</v>
      </c>
      <c r="AR60" s="56">
        <f t="shared" si="54"/>
        <v>600000</v>
      </c>
      <c r="AS60" s="55">
        <f t="shared" si="54"/>
        <v>8.8000000000000007</v>
      </c>
      <c r="AT60" s="56">
        <f t="shared" si="54"/>
        <v>600000</v>
      </c>
      <c r="AU60" s="55">
        <f>AS60</f>
        <v>8.8000000000000007</v>
      </c>
      <c r="AV60" s="56">
        <f>AT60</f>
        <v>600000</v>
      </c>
      <c r="AW60" s="55">
        <f>AU60</f>
        <v>8.8000000000000007</v>
      </c>
      <c r="AX60" s="56">
        <f>AV60</f>
        <v>600000</v>
      </c>
      <c r="AY60" s="55">
        <f>AW60</f>
        <v>8.8000000000000007</v>
      </c>
      <c r="AZ60" s="56">
        <f>AX60</f>
        <v>600000</v>
      </c>
      <c r="BA60" s="55">
        <f>AW60</f>
        <v>8.8000000000000007</v>
      </c>
      <c r="BB60" s="56">
        <f>AX60</f>
        <v>600000</v>
      </c>
    </row>
    <row r="61" spans="1:158" ht="18.75" x14ac:dyDescent="0.2">
      <c r="A61" s="50" t="s">
        <v>120</v>
      </c>
      <c r="B61" s="50"/>
      <c r="C61" s="51" t="s">
        <v>133</v>
      </c>
      <c r="D61" s="51" t="s">
        <v>127</v>
      </c>
      <c r="E61" s="51" t="s">
        <v>24</v>
      </c>
      <c r="F61" s="51" t="s">
        <v>17</v>
      </c>
      <c r="G61" s="50">
        <v>2021</v>
      </c>
      <c r="H61" s="51"/>
      <c r="I61" s="71"/>
      <c r="J61" s="76"/>
      <c r="K61" s="72"/>
      <c r="L61" s="76"/>
      <c r="M61" s="72"/>
      <c r="N61" s="76"/>
      <c r="O61" s="72"/>
      <c r="P61" s="76"/>
      <c r="Q61" s="72"/>
      <c r="R61" s="76"/>
      <c r="S61" s="72"/>
      <c r="T61" s="76"/>
      <c r="U61" s="72"/>
      <c r="V61" s="76"/>
      <c r="W61" s="72"/>
      <c r="X61" s="76"/>
      <c r="Y61" s="72"/>
      <c r="Z61" s="76"/>
      <c r="AA61" s="72"/>
      <c r="AB61" s="76"/>
      <c r="AC61" s="72"/>
      <c r="AD61" s="76"/>
      <c r="AE61" s="72"/>
      <c r="AF61" s="72"/>
      <c r="AG61" s="72"/>
      <c r="AH61" s="76"/>
      <c r="AI61" s="72"/>
      <c r="AJ61" s="76"/>
      <c r="AK61" s="72"/>
      <c r="AL61" s="76"/>
      <c r="AM61" s="72"/>
      <c r="AN61" s="82"/>
      <c r="AO61" s="55">
        <v>1.3</v>
      </c>
      <c r="AP61" s="56">
        <v>150000</v>
      </c>
      <c r="AQ61" s="55">
        <v>1.3</v>
      </c>
      <c r="AR61" s="56">
        <v>150000</v>
      </c>
      <c r="AS61" s="55">
        <v>1.3</v>
      </c>
      <c r="AT61" s="56">
        <v>150000</v>
      </c>
      <c r="AU61" s="55">
        <v>1.3</v>
      </c>
      <c r="AV61" s="56">
        <v>150000</v>
      </c>
      <c r="AW61" s="55">
        <v>1.3</v>
      </c>
      <c r="AX61" s="56">
        <v>150000</v>
      </c>
      <c r="AY61" s="55">
        <f>AW61</f>
        <v>1.3</v>
      </c>
      <c r="AZ61" s="56">
        <f>AX61</f>
        <v>150000</v>
      </c>
      <c r="BA61" s="110">
        <f>AW61</f>
        <v>1.3</v>
      </c>
      <c r="BB61" s="56">
        <f>AX61</f>
        <v>150000</v>
      </c>
    </row>
    <row r="62" spans="1:158" ht="18" customHeight="1" x14ac:dyDescent="0.3">
      <c r="A62" s="42" t="s">
        <v>134</v>
      </c>
      <c r="B62" s="42"/>
      <c r="C62" s="89" t="s">
        <v>135</v>
      </c>
      <c r="D62" s="90" t="s">
        <v>109</v>
      </c>
      <c r="E62" s="89" t="s">
        <v>16</v>
      </c>
      <c r="F62" s="90" t="s">
        <v>17</v>
      </c>
      <c r="G62" s="91"/>
      <c r="H62" s="80" t="s">
        <v>40</v>
      </c>
      <c r="I62" s="71"/>
      <c r="J62" s="76"/>
      <c r="K62" s="72"/>
      <c r="L62" s="76"/>
      <c r="M62" s="72"/>
      <c r="N62" s="76"/>
      <c r="O62" s="72"/>
      <c r="P62" s="76"/>
      <c r="Q62" s="72"/>
      <c r="R62" s="76"/>
      <c r="S62" s="72"/>
      <c r="T62" s="76"/>
      <c r="U62" s="72"/>
      <c r="V62" s="76"/>
      <c r="W62" s="72"/>
      <c r="X62" s="76"/>
      <c r="Y62" s="72"/>
      <c r="Z62" s="76"/>
      <c r="AA62" s="72"/>
      <c r="AB62" s="76"/>
      <c r="AC62" s="72"/>
      <c r="AD62" s="76"/>
      <c r="AE62" s="72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82"/>
      <c r="BA62" s="112">
        <v>0.3</v>
      </c>
      <c r="BB62" s="56">
        <v>30000</v>
      </c>
    </row>
    <row r="63" spans="1:158" ht="18" customHeight="1" x14ac:dyDescent="0.3">
      <c r="A63" s="50" t="s">
        <v>134</v>
      </c>
      <c r="B63" s="50"/>
      <c r="C63" s="92" t="s">
        <v>136</v>
      </c>
      <c r="D63" s="93" t="s">
        <v>137</v>
      </c>
      <c r="E63" s="92" t="s">
        <v>16</v>
      </c>
      <c r="F63" s="93" t="s">
        <v>17</v>
      </c>
      <c r="G63" s="75"/>
      <c r="H63" s="51" t="s">
        <v>40</v>
      </c>
      <c r="I63" s="71"/>
      <c r="J63" s="76"/>
      <c r="K63" s="72"/>
      <c r="L63" s="76"/>
      <c r="M63" s="72"/>
      <c r="N63" s="76"/>
      <c r="O63" s="72"/>
      <c r="P63" s="76"/>
      <c r="Q63" s="72"/>
      <c r="R63" s="76"/>
      <c r="S63" s="72"/>
      <c r="T63" s="76"/>
      <c r="U63" s="72"/>
      <c r="V63" s="76"/>
      <c r="W63" s="72"/>
      <c r="X63" s="76"/>
      <c r="Y63" s="72"/>
      <c r="Z63" s="76"/>
      <c r="AA63" s="72"/>
      <c r="AB63" s="76"/>
      <c r="AC63" s="72"/>
      <c r="AD63" s="76"/>
      <c r="AE63" s="72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82"/>
      <c r="BA63" s="55">
        <v>0.5</v>
      </c>
      <c r="BB63" s="56">
        <v>25000</v>
      </c>
    </row>
    <row r="64" spans="1:158" ht="18" customHeight="1" x14ac:dyDescent="0.2">
      <c r="A64" s="50" t="s">
        <v>134</v>
      </c>
      <c r="B64" s="50"/>
      <c r="C64" s="51" t="s">
        <v>138</v>
      </c>
      <c r="D64" s="51" t="s">
        <v>109</v>
      </c>
      <c r="E64" s="51" t="s">
        <v>22</v>
      </c>
      <c r="F64" s="51" t="s">
        <v>23</v>
      </c>
      <c r="G64" s="50">
        <v>2014</v>
      </c>
      <c r="H64" s="51" t="s">
        <v>40</v>
      </c>
      <c r="I64" s="71"/>
      <c r="J64" s="76"/>
      <c r="K64" s="72"/>
      <c r="L64" s="76"/>
      <c r="M64" s="72"/>
      <c r="N64" s="76"/>
      <c r="O64" s="72"/>
      <c r="P64" s="76"/>
      <c r="Q64" s="72"/>
      <c r="R64" s="76"/>
      <c r="S64" s="72"/>
      <c r="T64" s="76"/>
      <c r="U64" s="72"/>
      <c r="V64" s="76"/>
      <c r="W64" s="72"/>
      <c r="X64" s="76"/>
      <c r="Y64" s="72"/>
      <c r="Z64" s="82"/>
      <c r="AA64" s="55">
        <v>0.3</v>
      </c>
      <c r="AB64" s="56">
        <v>30000</v>
      </c>
      <c r="AC64" s="55">
        <f t="shared" ref="AC64:AZ64" si="55">AA64</f>
        <v>0.3</v>
      </c>
      <c r="AD64" s="56">
        <f t="shared" si="55"/>
        <v>30000</v>
      </c>
      <c r="AE64" s="55">
        <f t="shared" si="55"/>
        <v>0.3</v>
      </c>
      <c r="AF64" s="56">
        <f t="shared" si="55"/>
        <v>30000</v>
      </c>
      <c r="AG64" s="55">
        <f t="shared" si="55"/>
        <v>0.3</v>
      </c>
      <c r="AH64" s="56">
        <f t="shared" si="55"/>
        <v>30000</v>
      </c>
      <c r="AI64" s="55">
        <f t="shared" si="55"/>
        <v>0.3</v>
      </c>
      <c r="AJ64" s="56">
        <f t="shared" si="55"/>
        <v>30000</v>
      </c>
      <c r="AK64" s="55">
        <f t="shared" si="55"/>
        <v>0.3</v>
      </c>
      <c r="AL64" s="56">
        <f t="shared" si="55"/>
        <v>30000</v>
      </c>
      <c r="AM64" s="55">
        <f t="shared" si="55"/>
        <v>0.3</v>
      </c>
      <c r="AN64" s="56">
        <f t="shared" si="55"/>
        <v>30000</v>
      </c>
      <c r="AO64" s="55">
        <f t="shared" si="55"/>
        <v>0.3</v>
      </c>
      <c r="AP64" s="56">
        <f t="shared" si="55"/>
        <v>30000</v>
      </c>
      <c r="AQ64" s="55">
        <f t="shared" si="55"/>
        <v>0.3</v>
      </c>
      <c r="AR64" s="56">
        <f t="shared" si="55"/>
        <v>30000</v>
      </c>
      <c r="AS64" s="55">
        <f t="shared" si="55"/>
        <v>0.3</v>
      </c>
      <c r="AT64" s="56">
        <f t="shared" si="55"/>
        <v>30000</v>
      </c>
      <c r="AU64" s="55">
        <f t="shared" si="55"/>
        <v>0.3</v>
      </c>
      <c r="AV64" s="56">
        <f t="shared" si="55"/>
        <v>30000</v>
      </c>
      <c r="AW64" s="55">
        <f t="shared" si="55"/>
        <v>0.3</v>
      </c>
      <c r="AX64" s="56">
        <f t="shared" si="55"/>
        <v>30000</v>
      </c>
      <c r="AY64" s="55">
        <f t="shared" si="55"/>
        <v>0.3</v>
      </c>
      <c r="AZ64" s="56">
        <f t="shared" si="55"/>
        <v>30000</v>
      </c>
      <c r="BA64" s="55">
        <f>AW64</f>
        <v>0.3</v>
      </c>
      <c r="BB64" s="56">
        <f>AX64</f>
        <v>30000</v>
      </c>
    </row>
    <row r="65" spans="1:192" ht="18" customHeight="1" x14ac:dyDescent="0.2">
      <c r="A65" s="50" t="s">
        <v>134</v>
      </c>
      <c r="B65" s="50"/>
      <c r="C65" s="51" t="s">
        <v>139</v>
      </c>
      <c r="D65" s="51" t="s">
        <v>42</v>
      </c>
      <c r="E65" s="51" t="s">
        <v>22</v>
      </c>
      <c r="F65" s="51" t="s">
        <v>23</v>
      </c>
      <c r="G65" s="50">
        <v>2011</v>
      </c>
      <c r="H65" s="51" t="s">
        <v>40</v>
      </c>
      <c r="I65" s="137"/>
      <c r="J65" s="64"/>
      <c r="K65" s="40"/>
      <c r="L65" s="64"/>
      <c r="M65" s="40"/>
      <c r="N65" s="64"/>
      <c r="O65" s="40"/>
      <c r="P65" s="64"/>
      <c r="Q65" s="40"/>
      <c r="R65" s="64"/>
      <c r="S65" s="40"/>
      <c r="T65" s="64"/>
      <c r="U65" s="50">
        <v>0.5</v>
      </c>
      <c r="V65" s="52">
        <v>20000</v>
      </c>
      <c r="W65" s="50">
        <f t="shared" ref="W65:AF65" si="56">U65</f>
        <v>0.5</v>
      </c>
      <c r="X65" s="52">
        <f t="shared" si="56"/>
        <v>20000</v>
      </c>
      <c r="Y65" s="50">
        <f t="shared" si="56"/>
        <v>0.5</v>
      </c>
      <c r="Z65" s="52">
        <f t="shared" si="56"/>
        <v>20000</v>
      </c>
      <c r="AA65" s="42">
        <f t="shared" si="56"/>
        <v>0.5</v>
      </c>
      <c r="AB65" s="49">
        <f t="shared" si="56"/>
        <v>20000</v>
      </c>
      <c r="AC65" s="42">
        <f t="shared" si="56"/>
        <v>0.5</v>
      </c>
      <c r="AD65" s="49">
        <f t="shared" si="56"/>
        <v>20000</v>
      </c>
      <c r="AE65" s="55">
        <f t="shared" si="56"/>
        <v>0.5</v>
      </c>
      <c r="AF65" s="56">
        <f t="shared" si="56"/>
        <v>20000</v>
      </c>
      <c r="AG65" s="55">
        <v>0.3</v>
      </c>
      <c r="AH65" s="56">
        <f t="shared" ref="AH65:AQ66" si="57">AF65</f>
        <v>20000</v>
      </c>
      <c r="AI65" s="55">
        <f t="shared" si="57"/>
        <v>0.3</v>
      </c>
      <c r="AJ65" s="56">
        <f t="shared" si="57"/>
        <v>20000</v>
      </c>
      <c r="AK65" s="55">
        <f t="shared" si="57"/>
        <v>0.3</v>
      </c>
      <c r="AL65" s="56">
        <f t="shared" si="57"/>
        <v>20000</v>
      </c>
      <c r="AM65" s="55">
        <f t="shared" si="57"/>
        <v>0.3</v>
      </c>
      <c r="AN65" s="56">
        <f t="shared" si="57"/>
        <v>20000</v>
      </c>
      <c r="AO65" s="55">
        <f t="shared" si="57"/>
        <v>0.3</v>
      </c>
      <c r="AP65" s="56">
        <f t="shared" si="57"/>
        <v>20000</v>
      </c>
      <c r="AQ65" s="55">
        <f t="shared" si="57"/>
        <v>0.3</v>
      </c>
      <c r="AR65" s="56">
        <f t="shared" ref="AR65:AZ66" si="58">AP65</f>
        <v>20000</v>
      </c>
      <c r="AS65" s="55">
        <f t="shared" si="58"/>
        <v>0.3</v>
      </c>
      <c r="AT65" s="56">
        <f t="shared" si="58"/>
        <v>20000</v>
      </c>
      <c r="AU65" s="55">
        <f t="shared" si="58"/>
        <v>0.3</v>
      </c>
      <c r="AV65" s="56">
        <f t="shared" si="58"/>
        <v>20000</v>
      </c>
      <c r="AW65" s="55">
        <f t="shared" si="58"/>
        <v>0.3</v>
      </c>
      <c r="AX65" s="56">
        <f t="shared" si="58"/>
        <v>20000</v>
      </c>
      <c r="AY65" s="55">
        <f t="shared" si="58"/>
        <v>0.3</v>
      </c>
      <c r="AZ65" s="56">
        <f t="shared" si="58"/>
        <v>20000</v>
      </c>
      <c r="BA65" s="55">
        <f>AW65</f>
        <v>0.3</v>
      </c>
      <c r="BB65" s="56">
        <f>AX65</f>
        <v>20000</v>
      </c>
    </row>
    <row r="66" spans="1:192" ht="18.75" x14ac:dyDescent="0.2">
      <c r="A66" s="57" t="s">
        <v>140</v>
      </c>
      <c r="B66" s="138" t="s">
        <v>13</v>
      </c>
      <c r="C66" s="43" t="s">
        <v>141</v>
      </c>
      <c r="D66" s="43" t="s">
        <v>142</v>
      </c>
      <c r="E66" s="43" t="s">
        <v>22</v>
      </c>
      <c r="F66" s="43" t="s">
        <v>23</v>
      </c>
      <c r="G66" s="42">
        <v>2016</v>
      </c>
      <c r="H66" s="43" t="s">
        <v>18</v>
      </c>
      <c r="I66" s="71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3"/>
      <c r="AE66" s="55">
        <v>5</v>
      </c>
      <c r="AF66" s="56">
        <v>145130</v>
      </c>
      <c r="AG66" s="55">
        <f>AE66</f>
        <v>5</v>
      </c>
      <c r="AH66" s="56">
        <f t="shared" si="57"/>
        <v>145130</v>
      </c>
      <c r="AI66" s="55">
        <f t="shared" si="57"/>
        <v>5</v>
      </c>
      <c r="AJ66" s="56">
        <f t="shared" si="57"/>
        <v>145130</v>
      </c>
      <c r="AK66" s="55">
        <f t="shared" si="57"/>
        <v>5</v>
      </c>
      <c r="AL66" s="56">
        <f t="shared" si="57"/>
        <v>145130</v>
      </c>
      <c r="AM66" s="55">
        <f t="shared" si="57"/>
        <v>5</v>
      </c>
      <c r="AN66" s="56">
        <f t="shared" si="57"/>
        <v>145130</v>
      </c>
      <c r="AO66" s="55">
        <f t="shared" si="57"/>
        <v>5</v>
      </c>
      <c r="AP66" s="56">
        <f t="shared" si="57"/>
        <v>145130</v>
      </c>
      <c r="AQ66" s="55">
        <f t="shared" si="57"/>
        <v>5</v>
      </c>
      <c r="AR66" s="56">
        <f t="shared" si="58"/>
        <v>145130</v>
      </c>
      <c r="AS66" s="55">
        <f t="shared" si="58"/>
        <v>5</v>
      </c>
      <c r="AT66" s="56">
        <f t="shared" si="58"/>
        <v>145130</v>
      </c>
      <c r="AU66" s="55">
        <f t="shared" si="58"/>
        <v>5</v>
      </c>
      <c r="AV66" s="56">
        <f t="shared" si="58"/>
        <v>145130</v>
      </c>
      <c r="AW66" s="55">
        <f t="shared" si="58"/>
        <v>5</v>
      </c>
      <c r="AX66" s="56">
        <f t="shared" si="58"/>
        <v>145130</v>
      </c>
      <c r="AY66" s="56">
        <f t="shared" si="58"/>
        <v>5</v>
      </c>
      <c r="AZ66" s="111">
        <f t="shared" si="58"/>
        <v>145130</v>
      </c>
      <c r="BA66" s="56">
        <f>AY66</f>
        <v>5</v>
      </c>
      <c r="BB66" s="56">
        <f>AZ66</f>
        <v>145130</v>
      </c>
    </row>
    <row r="67" spans="1:192" ht="18.75" x14ac:dyDescent="0.2">
      <c r="A67" s="32" t="s">
        <v>140</v>
      </c>
      <c r="B67" s="115" t="s">
        <v>13</v>
      </c>
      <c r="C67" s="35" t="s">
        <v>143</v>
      </c>
      <c r="D67" s="35" t="s">
        <v>144</v>
      </c>
      <c r="E67" s="35" t="s">
        <v>22</v>
      </c>
      <c r="F67" s="35" t="s">
        <v>23</v>
      </c>
      <c r="G67" s="32">
        <v>2006</v>
      </c>
      <c r="H67" s="35"/>
      <c r="I67" s="71"/>
      <c r="J67" s="82"/>
      <c r="K67" s="32">
        <v>6</v>
      </c>
      <c r="L67" s="41">
        <v>280000</v>
      </c>
      <c r="M67" s="32">
        <v>6</v>
      </c>
      <c r="N67" s="41">
        <v>280000</v>
      </c>
      <c r="O67" s="32">
        <v>6</v>
      </c>
      <c r="P67" s="41">
        <v>280000</v>
      </c>
      <c r="Q67" s="32">
        <v>6</v>
      </c>
      <c r="R67" s="41">
        <v>280000</v>
      </c>
      <c r="S67" s="32">
        <v>6</v>
      </c>
      <c r="T67" s="41">
        <v>280000</v>
      </c>
      <c r="U67" s="32">
        <v>6</v>
      </c>
      <c r="V67" s="41">
        <v>280000</v>
      </c>
      <c r="W67" s="32">
        <v>6</v>
      </c>
      <c r="X67" s="41">
        <v>280000</v>
      </c>
      <c r="Y67" s="32">
        <v>6</v>
      </c>
      <c r="Z67" s="41">
        <v>280000</v>
      </c>
      <c r="AA67" s="32">
        <v>6</v>
      </c>
      <c r="AB67" s="41">
        <v>280000</v>
      </c>
      <c r="AC67" s="32">
        <v>6</v>
      </c>
      <c r="AD67" s="41">
        <v>280000</v>
      </c>
      <c r="AE67" s="55">
        <v>6</v>
      </c>
      <c r="AF67" s="56">
        <v>280000</v>
      </c>
      <c r="AG67" s="55">
        <v>6</v>
      </c>
      <c r="AH67" s="56">
        <v>280000</v>
      </c>
      <c r="AI67" s="55">
        <v>6</v>
      </c>
      <c r="AJ67" s="56">
        <v>280000</v>
      </c>
      <c r="AK67" s="55">
        <v>6</v>
      </c>
      <c r="AL67" s="56">
        <v>280000</v>
      </c>
      <c r="AM67" s="55">
        <v>6</v>
      </c>
      <c r="AN67" s="56">
        <v>280000</v>
      </c>
      <c r="AO67" s="55">
        <v>6</v>
      </c>
      <c r="AP67" s="56">
        <v>280000</v>
      </c>
      <c r="AQ67" s="55">
        <v>6</v>
      </c>
      <c r="AR67" s="56">
        <v>280000</v>
      </c>
      <c r="AS67" s="55">
        <v>6</v>
      </c>
      <c r="AT67" s="56">
        <v>280000</v>
      </c>
      <c r="AU67" s="55">
        <v>6</v>
      </c>
      <c r="AV67" s="56">
        <v>280000</v>
      </c>
      <c r="AW67" s="55">
        <v>6</v>
      </c>
      <c r="AX67" s="56">
        <v>280000</v>
      </c>
      <c r="AY67" s="56">
        <f>AW67</f>
        <v>6</v>
      </c>
      <c r="AZ67" s="111">
        <f>AX67</f>
        <v>280000</v>
      </c>
      <c r="BA67" s="55">
        <f>AW67</f>
        <v>6</v>
      </c>
      <c r="BB67" s="56">
        <f>AX67</f>
        <v>280000</v>
      </c>
    </row>
    <row r="68" spans="1:192" s="29" customFormat="1" ht="18.75" x14ac:dyDescent="0.2">
      <c r="A68" s="50" t="s">
        <v>140</v>
      </c>
      <c r="B68" s="139" t="s">
        <v>13</v>
      </c>
      <c r="C68" s="51" t="s">
        <v>143</v>
      </c>
      <c r="D68" s="51" t="s">
        <v>144</v>
      </c>
      <c r="E68" s="51" t="s">
        <v>16</v>
      </c>
      <c r="F68" s="51" t="s">
        <v>25</v>
      </c>
      <c r="G68" s="50"/>
      <c r="H68" s="51"/>
      <c r="I68" s="71"/>
      <c r="J68" s="76"/>
      <c r="K68" s="72"/>
      <c r="L68" s="76"/>
      <c r="M68" s="72"/>
      <c r="N68" s="76"/>
      <c r="O68" s="72"/>
      <c r="P68" s="76"/>
      <c r="Q68" s="72"/>
      <c r="R68" s="76"/>
      <c r="S68" s="72"/>
      <c r="T68" s="76"/>
      <c r="U68" s="72"/>
      <c r="V68" s="76"/>
      <c r="W68" s="72"/>
      <c r="X68" s="76"/>
      <c r="Y68" s="72"/>
      <c r="Z68" s="76"/>
      <c r="AA68" s="72"/>
      <c r="AB68" s="76"/>
      <c r="AC68" s="72"/>
      <c r="AD68" s="76"/>
      <c r="AE68" s="72"/>
      <c r="AF68" s="76"/>
      <c r="AG68" s="72"/>
      <c r="AH68" s="76"/>
      <c r="AI68" s="72"/>
      <c r="AJ68" s="76"/>
      <c r="AK68" s="72"/>
      <c r="AL68" s="76"/>
      <c r="AM68" s="72"/>
      <c r="AN68" s="76"/>
      <c r="AO68" s="72"/>
      <c r="AP68" s="76"/>
      <c r="AQ68" s="72"/>
      <c r="AR68" s="76"/>
      <c r="AS68" s="72"/>
      <c r="AT68" s="76"/>
      <c r="AU68" s="72"/>
      <c r="AV68" s="76"/>
      <c r="AW68" s="72"/>
      <c r="AX68" s="72"/>
      <c r="AY68" s="72"/>
      <c r="AZ68" s="73"/>
      <c r="BA68" s="55">
        <v>2.8</v>
      </c>
      <c r="BB68" s="56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</row>
    <row r="69" spans="1:192" s="29" customFormat="1" ht="18.75" x14ac:dyDescent="0.2">
      <c r="A69" s="50" t="s">
        <v>140</v>
      </c>
      <c r="B69" s="139" t="s">
        <v>13</v>
      </c>
      <c r="C69" s="51" t="s">
        <v>145</v>
      </c>
      <c r="D69" s="51" t="s">
        <v>146</v>
      </c>
      <c r="E69" s="51" t="s">
        <v>16</v>
      </c>
      <c r="F69" s="51" t="s">
        <v>17</v>
      </c>
      <c r="G69" s="50">
        <v>2019</v>
      </c>
      <c r="H69" s="51" t="s">
        <v>18</v>
      </c>
      <c r="I69" s="71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3"/>
      <c r="BA69" s="55">
        <v>7.3</v>
      </c>
      <c r="BB69" s="56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</row>
    <row r="70" spans="1:192" ht="18.75" x14ac:dyDescent="0.2">
      <c r="A70" s="42" t="s">
        <v>140</v>
      </c>
      <c r="B70" s="127" t="s">
        <v>13</v>
      </c>
      <c r="C70" s="43" t="s">
        <v>147</v>
      </c>
      <c r="D70" s="43" t="s">
        <v>146</v>
      </c>
      <c r="E70" s="43" t="s">
        <v>22</v>
      </c>
      <c r="F70" s="43" t="s">
        <v>23</v>
      </c>
      <c r="G70" s="42">
        <v>2019</v>
      </c>
      <c r="H70" s="43" t="s">
        <v>18</v>
      </c>
      <c r="I70" s="137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140"/>
      <c r="AK70" s="50">
        <v>7.3</v>
      </c>
      <c r="AL70" s="52">
        <v>263000</v>
      </c>
      <c r="AM70" s="50">
        <f>AK70</f>
        <v>7.3</v>
      </c>
      <c r="AN70" s="52">
        <f>AL70</f>
        <v>263000</v>
      </c>
      <c r="AO70" s="50">
        <f t="shared" ref="AO70:BB70" si="59">AM70</f>
        <v>7.3</v>
      </c>
      <c r="AP70" s="52">
        <f t="shared" si="59"/>
        <v>263000</v>
      </c>
      <c r="AQ70" s="50">
        <f t="shared" si="59"/>
        <v>7.3</v>
      </c>
      <c r="AR70" s="52">
        <f t="shared" si="59"/>
        <v>263000</v>
      </c>
      <c r="AS70" s="50">
        <f t="shared" si="59"/>
        <v>7.3</v>
      </c>
      <c r="AT70" s="52">
        <f t="shared" si="59"/>
        <v>263000</v>
      </c>
      <c r="AU70" s="50">
        <f t="shared" si="59"/>
        <v>7.3</v>
      </c>
      <c r="AV70" s="52">
        <f t="shared" si="59"/>
        <v>263000</v>
      </c>
      <c r="AW70" s="50">
        <f t="shared" si="59"/>
        <v>7.3</v>
      </c>
      <c r="AX70" s="52">
        <f t="shared" si="59"/>
        <v>263000</v>
      </c>
      <c r="AY70" s="50">
        <f t="shared" si="59"/>
        <v>7.3</v>
      </c>
      <c r="AZ70" s="141">
        <f t="shared" si="59"/>
        <v>263000</v>
      </c>
      <c r="BA70" s="55">
        <f t="shared" si="59"/>
        <v>7.3</v>
      </c>
      <c r="BB70" s="56">
        <f t="shared" si="59"/>
        <v>263000</v>
      </c>
    </row>
    <row r="71" spans="1:192" ht="18.75" x14ac:dyDescent="0.2">
      <c r="A71" s="32" t="s">
        <v>140</v>
      </c>
      <c r="B71" s="115" t="s">
        <v>13</v>
      </c>
      <c r="C71" s="35" t="s">
        <v>148</v>
      </c>
      <c r="D71" s="35" t="s">
        <v>146</v>
      </c>
      <c r="E71" s="35" t="s">
        <v>22</v>
      </c>
      <c r="F71" s="35" t="s">
        <v>23</v>
      </c>
      <c r="G71" s="32">
        <v>1994</v>
      </c>
      <c r="H71" s="35"/>
      <c r="I71" s="55">
        <v>5</v>
      </c>
      <c r="J71" s="56">
        <v>255000</v>
      </c>
      <c r="K71" s="55">
        <v>5</v>
      </c>
      <c r="L71" s="56">
        <v>255000</v>
      </c>
      <c r="M71" s="55">
        <v>5</v>
      </c>
      <c r="N71" s="56">
        <v>255000</v>
      </c>
      <c r="O71" s="55">
        <v>5</v>
      </c>
      <c r="P71" s="56">
        <v>255000</v>
      </c>
      <c r="Q71" s="55">
        <v>5</v>
      </c>
      <c r="R71" s="56">
        <v>255000</v>
      </c>
      <c r="S71" s="55">
        <v>5</v>
      </c>
      <c r="T71" s="56">
        <v>255000</v>
      </c>
      <c r="U71" s="55">
        <v>6.2</v>
      </c>
      <c r="V71" s="56">
        <v>255000</v>
      </c>
      <c r="W71" s="55">
        <v>6.2</v>
      </c>
      <c r="X71" s="56">
        <v>255000</v>
      </c>
      <c r="Y71" s="55">
        <v>6.2</v>
      </c>
      <c r="Z71" s="56">
        <v>255000</v>
      </c>
      <c r="AA71" s="55">
        <v>6.2</v>
      </c>
      <c r="AB71" s="56">
        <v>255000</v>
      </c>
      <c r="AC71" s="55">
        <v>6.2</v>
      </c>
      <c r="AD71" s="56">
        <v>255000</v>
      </c>
      <c r="AE71" s="55">
        <v>6.2</v>
      </c>
      <c r="AF71" s="56">
        <v>255000</v>
      </c>
      <c r="AG71" s="55">
        <v>6.2</v>
      </c>
      <c r="AH71" s="56">
        <v>255000</v>
      </c>
      <c r="AI71" s="55">
        <v>6.2</v>
      </c>
      <c r="AJ71" s="56">
        <v>255000</v>
      </c>
      <c r="AK71" s="55">
        <v>6.2</v>
      </c>
      <c r="AL71" s="56">
        <v>255000</v>
      </c>
      <c r="AM71" s="55">
        <v>6.2</v>
      </c>
      <c r="AN71" s="56">
        <v>255000</v>
      </c>
      <c r="AO71" s="55">
        <v>6.2</v>
      </c>
      <c r="AP71" s="56">
        <v>255000</v>
      </c>
      <c r="AQ71" s="55">
        <v>6.2</v>
      </c>
      <c r="AR71" s="56">
        <v>255000</v>
      </c>
      <c r="AS71" s="55">
        <v>6.2</v>
      </c>
      <c r="AT71" s="56">
        <v>255000</v>
      </c>
      <c r="AU71" s="55">
        <v>6.2</v>
      </c>
      <c r="AV71" s="56">
        <v>255000</v>
      </c>
      <c r="AW71" s="55">
        <v>6.2</v>
      </c>
      <c r="AX71" s="56">
        <v>255000</v>
      </c>
      <c r="AY71" s="55">
        <f>AW71</f>
        <v>6.2</v>
      </c>
      <c r="AZ71" s="56">
        <f>AX71</f>
        <v>255000</v>
      </c>
      <c r="BA71" s="55">
        <f>AW71</f>
        <v>6.2</v>
      </c>
      <c r="BB71" s="56">
        <f>AX71</f>
        <v>255000</v>
      </c>
    </row>
    <row r="72" spans="1:192" s="29" customFormat="1" ht="18.75" x14ac:dyDescent="0.2">
      <c r="A72" s="50" t="s">
        <v>140</v>
      </c>
      <c r="B72" s="139" t="s">
        <v>13</v>
      </c>
      <c r="C72" s="51" t="s">
        <v>148</v>
      </c>
      <c r="D72" s="51" t="s">
        <v>146</v>
      </c>
      <c r="E72" s="51" t="s">
        <v>16</v>
      </c>
      <c r="F72" s="51" t="s">
        <v>25</v>
      </c>
      <c r="G72" s="50"/>
      <c r="H72" s="94"/>
      <c r="I72" s="40"/>
      <c r="J72" s="64"/>
      <c r="K72" s="40"/>
      <c r="L72" s="64"/>
      <c r="M72" s="40"/>
      <c r="N72" s="64"/>
      <c r="O72" s="40"/>
      <c r="P72" s="64"/>
      <c r="Q72" s="40"/>
      <c r="R72" s="64"/>
      <c r="S72" s="40"/>
      <c r="T72" s="64"/>
      <c r="U72" s="40"/>
      <c r="V72" s="64"/>
      <c r="W72" s="40"/>
      <c r="X72" s="64"/>
      <c r="Y72" s="40"/>
      <c r="Z72" s="64"/>
      <c r="AA72" s="40"/>
      <c r="AB72" s="64"/>
      <c r="AC72" s="40"/>
      <c r="AD72" s="64"/>
      <c r="AE72" s="72"/>
      <c r="AF72" s="64"/>
      <c r="AG72" s="40"/>
      <c r="AH72" s="64"/>
      <c r="AI72" s="40"/>
      <c r="AJ72" s="64"/>
      <c r="AK72" s="40"/>
      <c r="AL72" s="64"/>
      <c r="AM72" s="40"/>
      <c r="AN72" s="64"/>
      <c r="AO72" s="40"/>
      <c r="AP72" s="64"/>
      <c r="AQ72" s="40"/>
      <c r="AR72" s="64"/>
      <c r="AS72" s="40"/>
      <c r="AT72" s="64"/>
      <c r="AU72" s="40"/>
      <c r="AV72" s="64"/>
      <c r="AW72" s="40"/>
      <c r="AX72" s="40"/>
      <c r="AY72" s="72"/>
      <c r="AZ72" s="73"/>
      <c r="BA72" s="50">
        <v>3.7</v>
      </c>
      <c r="BB72" s="52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</row>
    <row r="73" spans="1:192" ht="18" customHeight="1" x14ac:dyDescent="0.2">
      <c r="A73" s="42" t="s">
        <v>149</v>
      </c>
      <c r="B73" s="42"/>
      <c r="C73" s="43" t="s">
        <v>150</v>
      </c>
      <c r="D73" s="43" t="s">
        <v>151</v>
      </c>
      <c r="E73" s="43" t="s">
        <v>22</v>
      </c>
      <c r="F73" s="43" t="s">
        <v>23</v>
      </c>
      <c r="G73" s="42">
        <v>2019</v>
      </c>
      <c r="H73" s="43" t="s">
        <v>40</v>
      </c>
      <c r="I73" s="126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55">
        <v>0.2</v>
      </c>
      <c r="AL73" s="56">
        <f t="shared" ref="AL73:BB73" si="60">AJ73</f>
        <v>0</v>
      </c>
      <c r="AM73" s="55">
        <f t="shared" si="60"/>
        <v>0.2</v>
      </c>
      <c r="AN73" s="56">
        <f t="shared" si="60"/>
        <v>0</v>
      </c>
      <c r="AO73" s="55">
        <f t="shared" si="60"/>
        <v>0.2</v>
      </c>
      <c r="AP73" s="56">
        <f t="shared" si="60"/>
        <v>0</v>
      </c>
      <c r="AQ73" s="55">
        <f t="shared" si="60"/>
        <v>0.2</v>
      </c>
      <c r="AR73" s="56">
        <f t="shared" si="60"/>
        <v>0</v>
      </c>
      <c r="AS73" s="55">
        <f t="shared" si="60"/>
        <v>0.2</v>
      </c>
      <c r="AT73" s="56">
        <f t="shared" si="60"/>
        <v>0</v>
      </c>
      <c r="AU73" s="55">
        <f t="shared" si="60"/>
        <v>0.2</v>
      </c>
      <c r="AV73" s="56">
        <f t="shared" si="60"/>
        <v>0</v>
      </c>
      <c r="AW73" s="55">
        <f t="shared" si="60"/>
        <v>0.2</v>
      </c>
      <c r="AX73" s="56">
        <f t="shared" si="60"/>
        <v>0</v>
      </c>
      <c r="AY73" s="55">
        <f t="shared" si="60"/>
        <v>0.2</v>
      </c>
      <c r="AZ73" s="56">
        <f t="shared" si="60"/>
        <v>0</v>
      </c>
      <c r="BA73" s="55">
        <f t="shared" si="60"/>
        <v>0.2</v>
      </c>
      <c r="BB73" s="56">
        <f t="shared" si="60"/>
        <v>0</v>
      </c>
    </row>
    <row r="74" spans="1:192" ht="19.5" customHeight="1" x14ac:dyDescent="0.2">
      <c r="A74" s="50" t="s">
        <v>149</v>
      </c>
      <c r="B74" s="50"/>
      <c r="C74" s="51" t="s">
        <v>152</v>
      </c>
      <c r="D74" s="51" t="s">
        <v>153</v>
      </c>
      <c r="E74" s="51" t="s">
        <v>22</v>
      </c>
      <c r="F74" s="51" t="s">
        <v>23</v>
      </c>
      <c r="G74" s="50">
        <v>2005</v>
      </c>
      <c r="H74" s="51"/>
      <c r="I74" s="55">
        <v>4.4000000000000004</v>
      </c>
      <c r="J74" s="56">
        <v>200000</v>
      </c>
      <c r="K74" s="55">
        <v>4.4000000000000004</v>
      </c>
      <c r="L74" s="56">
        <v>200000</v>
      </c>
      <c r="M74" s="55">
        <v>4.4000000000000004</v>
      </c>
      <c r="N74" s="56">
        <v>200000</v>
      </c>
      <c r="O74" s="55">
        <v>4.4000000000000004</v>
      </c>
      <c r="P74" s="56">
        <v>200000</v>
      </c>
      <c r="Q74" s="55">
        <v>13.4</v>
      </c>
      <c r="R74" s="56">
        <v>770000</v>
      </c>
      <c r="S74" s="55">
        <v>19.5</v>
      </c>
      <c r="T74" s="56">
        <v>1000000</v>
      </c>
      <c r="U74" s="55">
        <v>19.5</v>
      </c>
      <c r="V74" s="56">
        <v>1000000</v>
      </c>
      <c r="W74" s="55">
        <v>19.5</v>
      </c>
      <c r="X74" s="56">
        <v>1000000</v>
      </c>
      <c r="Y74" s="55">
        <v>19.5</v>
      </c>
      <c r="Z74" s="56">
        <v>1000000</v>
      </c>
      <c r="AA74" s="55">
        <v>19.5</v>
      </c>
      <c r="AB74" s="56">
        <v>1000000</v>
      </c>
      <c r="AC74" s="55">
        <v>19.5</v>
      </c>
      <c r="AD74" s="56">
        <v>1000000</v>
      </c>
      <c r="AE74" s="55">
        <f t="shared" ref="AE74:AZ74" si="61">AC74</f>
        <v>19.5</v>
      </c>
      <c r="AF74" s="56">
        <f t="shared" si="61"/>
        <v>1000000</v>
      </c>
      <c r="AG74" s="55">
        <f t="shared" si="61"/>
        <v>19.5</v>
      </c>
      <c r="AH74" s="56">
        <f t="shared" si="61"/>
        <v>1000000</v>
      </c>
      <c r="AI74" s="55">
        <f t="shared" si="61"/>
        <v>19.5</v>
      </c>
      <c r="AJ74" s="56">
        <f t="shared" si="61"/>
        <v>1000000</v>
      </c>
      <c r="AK74" s="55">
        <f t="shared" si="61"/>
        <v>19.5</v>
      </c>
      <c r="AL74" s="56">
        <f t="shared" si="61"/>
        <v>1000000</v>
      </c>
      <c r="AM74" s="55">
        <f t="shared" si="61"/>
        <v>19.5</v>
      </c>
      <c r="AN74" s="56">
        <f t="shared" si="61"/>
        <v>1000000</v>
      </c>
      <c r="AO74" s="55">
        <f t="shared" si="61"/>
        <v>19.5</v>
      </c>
      <c r="AP74" s="56">
        <f t="shared" si="61"/>
        <v>1000000</v>
      </c>
      <c r="AQ74" s="55">
        <f t="shared" si="61"/>
        <v>19.5</v>
      </c>
      <c r="AR74" s="56">
        <f t="shared" si="61"/>
        <v>1000000</v>
      </c>
      <c r="AS74" s="55">
        <f t="shared" si="61"/>
        <v>19.5</v>
      </c>
      <c r="AT74" s="56">
        <f t="shared" si="61"/>
        <v>1000000</v>
      </c>
      <c r="AU74" s="55">
        <f t="shared" si="61"/>
        <v>19.5</v>
      </c>
      <c r="AV74" s="56">
        <f t="shared" si="61"/>
        <v>1000000</v>
      </c>
      <c r="AW74" s="55">
        <f t="shared" si="61"/>
        <v>19.5</v>
      </c>
      <c r="AX74" s="56">
        <f t="shared" si="61"/>
        <v>1000000</v>
      </c>
      <c r="AY74" s="55">
        <f t="shared" si="61"/>
        <v>19.5</v>
      </c>
      <c r="AZ74" s="56">
        <f t="shared" si="61"/>
        <v>1000000</v>
      </c>
      <c r="BA74" s="55">
        <f>AW74</f>
        <v>19.5</v>
      </c>
      <c r="BB74" s="56">
        <f>AX74</f>
        <v>1000000</v>
      </c>
    </row>
    <row r="75" spans="1:192" ht="18.75" x14ac:dyDescent="0.2">
      <c r="A75" s="50" t="s">
        <v>149</v>
      </c>
      <c r="B75" s="50"/>
      <c r="C75" s="51" t="s">
        <v>152</v>
      </c>
      <c r="D75" s="51" t="s">
        <v>153</v>
      </c>
      <c r="E75" s="51" t="s">
        <v>16</v>
      </c>
      <c r="F75" s="51" t="s">
        <v>25</v>
      </c>
      <c r="G75" s="50"/>
      <c r="H75" s="51"/>
      <c r="I75" s="71"/>
      <c r="J75" s="76"/>
      <c r="K75" s="72"/>
      <c r="L75" s="76"/>
      <c r="M75" s="72"/>
      <c r="N75" s="76"/>
      <c r="O75" s="72"/>
      <c r="P75" s="76"/>
      <c r="Q75" s="72"/>
      <c r="R75" s="76"/>
      <c r="S75" s="72"/>
      <c r="T75" s="76"/>
      <c r="U75" s="72"/>
      <c r="V75" s="76"/>
      <c r="W75" s="72"/>
      <c r="X75" s="76"/>
      <c r="Y75" s="72"/>
      <c r="Z75" s="76"/>
      <c r="AA75" s="72"/>
      <c r="AB75" s="76"/>
      <c r="AC75" s="72"/>
      <c r="AD75" s="76"/>
      <c r="AE75" s="72"/>
      <c r="AF75" s="76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3"/>
      <c r="BA75" s="55">
        <v>7.5</v>
      </c>
      <c r="BB75" s="56">
        <v>1200000</v>
      </c>
    </row>
    <row r="76" spans="1:192" ht="18.75" x14ac:dyDescent="0.2">
      <c r="A76" s="50" t="s">
        <v>149</v>
      </c>
      <c r="B76" s="50"/>
      <c r="C76" s="51" t="s">
        <v>154</v>
      </c>
      <c r="D76" s="51" t="s">
        <v>155</v>
      </c>
      <c r="E76" s="51" t="s">
        <v>22</v>
      </c>
      <c r="F76" s="51" t="s">
        <v>23</v>
      </c>
      <c r="G76" s="50">
        <v>2009</v>
      </c>
      <c r="H76" s="51"/>
      <c r="I76" s="71"/>
      <c r="J76" s="76"/>
      <c r="K76" s="72"/>
      <c r="L76" s="76"/>
      <c r="M76" s="72"/>
      <c r="N76" s="76"/>
      <c r="O76" s="72"/>
      <c r="P76" s="82"/>
      <c r="Q76" s="55">
        <v>6</v>
      </c>
      <c r="R76" s="56">
        <v>320000</v>
      </c>
      <c r="S76" s="55">
        <v>6</v>
      </c>
      <c r="T76" s="56">
        <v>320000</v>
      </c>
      <c r="U76" s="55">
        <v>6</v>
      </c>
      <c r="V76" s="56">
        <v>320000</v>
      </c>
      <c r="W76" s="55">
        <v>6</v>
      </c>
      <c r="X76" s="56">
        <v>320000</v>
      </c>
      <c r="Y76" s="55">
        <v>7.6</v>
      </c>
      <c r="Z76" s="56">
        <v>320000</v>
      </c>
      <c r="AA76" s="55">
        <f>Y76</f>
        <v>7.6</v>
      </c>
      <c r="AB76" s="56">
        <v>320000</v>
      </c>
      <c r="AC76" s="55">
        <f>AA76</f>
        <v>7.6</v>
      </c>
      <c r="AD76" s="56">
        <v>320000</v>
      </c>
      <c r="AE76" s="55">
        <f>AC76</f>
        <v>7.6</v>
      </c>
      <c r="AF76" s="56">
        <v>320000</v>
      </c>
      <c r="AG76" s="55">
        <f>AE76</f>
        <v>7.6</v>
      </c>
      <c r="AH76" s="56">
        <v>320000</v>
      </c>
      <c r="AI76" s="55">
        <f t="shared" ref="AI76:AZ76" si="62">AG76</f>
        <v>7.6</v>
      </c>
      <c r="AJ76" s="56">
        <f t="shared" si="62"/>
        <v>320000</v>
      </c>
      <c r="AK76" s="55">
        <f t="shared" si="62"/>
        <v>7.6</v>
      </c>
      <c r="AL76" s="56">
        <f t="shared" si="62"/>
        <v>320000</v>
      </c>
      <c r="AM76" s="55">
        <f t="shared" si="62"/>
        <v>7.6</v>
      </c>
      <c r="AN76" s="56">
        <f t="shared" si="62"/>
        <v>320000</v>
      </c>
      <c r="AO76" s="55">
        <f t="shared" si="62"/>
        <v>7.6</v>
      </c>
      <c r="AP76" s="56">
        <f t="shared" si="62"/>
        <v>320000</v>
      </c>
      <c r="AQ76" s="55">
        <f t="shared" si="62"/>
        <v>7.6</v>
      </c>
      <c r="AR76" s="56">
        <f t="shared" si="62"/>
        <v>320000</v>
      </c>
      <c r="AS76" s="55">
        <f t="shared" si="62"/>
        <v>7.6</v>
      </c>
      <c r="AT76" s="56">
        <f t="shared" si="62"/>
        <v>320000</v>
      </c>
      <c r="AU76" s="55">
        <f t="shared" si="62"/>
        <v>7.6</v>
      </c>
      <c r="AV76" s="56">
        <f t="shared" si="62"/>
        <v>320000</v>
      </c>
      <c r="AW76" s="55">
        <f t="shared" si="62"/>
        <v>7.6</v>
      </c>
      <c r="AX76" s="56">
        <f t="shared" si="62"/>
        <v>320000</v>
      </c>
      <c r="AY76" s="55">
        <f t="shared" si="62"/>
        <v>7.6</v>
      </c>
      <c r="AZ76" s="56">
        <f t="shared" si="62"/>
        <v>320000</v>
      </c>
      <c r="BA76" s="55">
        <f>AW76</f>
        <v>7.6</v>
      </c>
      <c r="BB76" s="56">
        <f>AZ76</f>
        <v>320000</v>
      </c>
    </row>
    <row r="77" spans="1:192" ht="18.75" x14ac:dyDescent="0.2">
      <c r="A77" s="50" t="s">
        <v>149</v>
      </c>
      <c r="B77" s="50"/>
      <c r="C77" s="51" t="s">
        <v>156</v>
      </c>
      <c r="D77" s="51" t="s">
        <v>157</v>
      </c>
      <c r="E77" s="51" t="s">
        <v>22</v>
      </c>
      <c r="F77" s="51" t="s">
        <v>23</v>
      </c>
      <c r="G77" s="50">
        <v>2009</v>
      </c>
      <c r="H77" s="51"/>
      <c r="I77" s="136"/>
      <c r="J77" s="64"/>
      <c r="K77" s="64"/>
      <c r="L77" s="64"/>
      <c r="M77" s="64"/>
      <c r="N77" s="64"/>
      <c r="O77" s="64"/>
      <c r="P77" s="64"/>
      <c r="Q77" s="55">
        <v>21</v>
      </c>
      <c r="R77" s="56">
        <v>775000</v>
      </c>
      <c r="S77" s="55">
        <v>21</v>
      </c>
      <c r="T77" s="56">
        <v>775000</v>
      </c>
      <c r="U77" s="55">
        <v>21</v>
      </c>
      <c r="V77" s="56">
        <v>775000</v>
      </c>
      <c r="W77" s="55">
        <v>21</v>
      </c>
      <c r="X77" s="56">
        <v>775000</v>
      </c>
      <c r="Y77" s="55">
        <v>21</v>
      </c>
      <c r="Z77" s="56">
        <v>775000</v>
      </c>
      <c r="AA77" s="55">
        <v>21</v>
      </c>
      <c r="AB77" s="56">
        <v>775000</v>
      </c>
      <c r="AC77" s="55">
        <v>21</v>
      </c>
      <c r="AD77" s="56">
        <v>775000</v>
      </c>
      <c r="AE77" s="55">
        <v>21</v>
      </c>
      <c r="AF77" s="56">
        <v>775000</v>
      </c>
      <c r="AG77" s="55">
        <v>21</v>
      </c>
      <c r="AH77" s="56">
        <v>775000</v>
      </c>
      <c r="AI77" s="55">
        <v>21</v>
      </c>
      <c r="AJ77" s="56">
        <f>AH77</f>
        <v>775000</v>
      </c>
      <c r="AK77" s="55">
        <v>21</v>
      </c>
      <c r="AL77" s="56">
        <f>AJ77</f>
        <v>775000</v>
      </c>
      <c r="AM77" s="55">
        <v>21</v>
      </c>
      <c r="AN77" s="56">
        <f>AL77</f>
        <v>775000</v>
      </c>
      <c r="AO77" s="55">
        <v>21</v>
      </c>
      <c r="AP77" s="56">
        <f>AN77</f>
        <v>775000</v>
      </c>
      <c r="AQ77" s="55">
        <v>21</v>
      </c>
      <c r="AR77" s="56">
        <f>AP77</f>
        <v>775000</v>
      </c>
      <c r="AS77" s="55">
        <v>21</v>
      </c>
      <c r="AT77" s="56">
        <f>AR77</f>
        <v>775000</v>
      </c>
      <c r="AU77" s="55">
        <v>21</v>
      </c>
      <c r="AV77" s="56">
        <f>AT77</f>
        <v>775000</v>
      </c>
      <c r="AW77" s="55">
        <v>21</v>
      </c>
      <c r="AX77" s="56">
        <f>AV77</f>
        <v>775000</v>
      </c>
      <c r="AY77" s="56">
        <f>AW77</f>
        <v>21</v>
      </c>
      <c r="AZ77" s="56">
        <f>AX77</f>
        <v>775000</v>
      </c>
      <c r="BA77" s="55">
        <f>AW77</f>
        <v>21</v>
      </c>
      <c r="BB77" s="56">
        <f>AX77</f>
        <v>775000</v>
      </c>
    </row>
    <row r="78" spans="1:192" s="29" customFormat="1" ht="18" customHeight="1" x14ac:dyDescent="0.2">
      <c r="A78" s="50" t="s">
        <v>149</v>
      </c>
      <c r="B78" s="50"/>
      <c r="C78" s="51" t="s">
        <v>158</v>
      </c>
      <c r="D78" s="51" t="s">
        <v>159</v>
      </c>
      <c r="E78" s="51" t="s">
        <v>16</v>
      </c>
      <c r="F78" s="51" t="s">
        <v>17</v>
      </c>
      <c r="G78" s="50"/>
      <c r="H78" s="51" t="s">
        <v>18</v>
      </c>
      <c r="I78" s="71"/>
      <c r="J78" s="76"/>
      <c r="K78" s="72"/>
      <c r="L78" s="76"/>
      <c r="M78" s="72"/>
      <c r="N78" s="76"/>
      <c r="O78" s="72"/>
      <c r="P78" s="76"/>
      <c r="Q78" s="72"/>
      <c r="R78" s="76"/>
      <c r="S78" s="72"/>
      <c r="T78" s="76"/>
      <c r="U78" s="72"/>
      <c r="V78" s="76"/>
      <c r="W78" s="72"/>
      <c r="X78" s="76"/>
      <c r="Y78" s="72"/>
      <c r="Z78" s="76"/>
      <c r="AA78" s="72"/>
      <c r="AB78" s="76"/>
      <c r="AC78" s="72"/>
      <c r="AD78" s="76"/>
      <c r="AE78" s="72"/>
      <c r="AF78" s="76"/>
      <c r="AG78" s="72"/>
      <c r="AH78" s="76"/>
      <c r="AI78" s="72"/>
      <c r="AJ78" s="76"/>
      <c r="AK78" s="72"/>
      <c r="AL78" s="76"/>
      <c r="AM78" s="72"/>
      <c r="AN78" s="76"/>
      <c r="AO78" s="72"/>
      <c r="AP78" s="76"/>
      <c r="AQ78" s="72"/>
      <c r="AR78" s="76"/>
      <c r="AS78" s="72"/>
      <c r="AT78" s="76"/>
      <c r="AU78" s="72"/>
      <c r="AV78" s="76"/>
      <c r="AW78" s="72"/>
      <c r="AX78" s="76"/>
      <c r="AY78" s="76"/>
      <c r="AZ78" s="76"/>
      <c r="BA78" s="55">
        <v>5</v>
      </c>
      <c r="BB78" s="56">
        <v>170000</v>
      </c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</row>
    <row r="79" spans="1:192" ht="18.75" x14ac:dyDescent="0.2">
      <c r="A79" s="32" t="s">
        <v>149</v>
      </c>
      <c r="B79" s="32"/>
      <c r="C79" s="35" t="s">
        <v>160</v>
      </c>
      <c r="D79" s="35" t="s">
        <v>161</v>
      </c>
      <c r="E79" s="35" t="s">
        <v>162</v>
      </c>
      <c r="F79" s="35" t="s">
        <v>23</v>
      </c>
      <c r="G79" s="32">
        <v>2018</v>
      </c>
      <c r="H79" s="35" t="s">
        <v>182</v>
      </c>
      <c r="I79" s="40"/>
      <c r="J79" s="64"/>
      <c r="K79" s="40"/>
      <c r="L79" s="64"/>
      <c r="M79" s="42">
        <v>4.5999999999999996</v>
      </c>
      <c r="N79" s="49">
        <v>0</v>
      </c>
      <c r="O79" s="42">
        <v>4.5999999999999996</v>
      </c>
      <c r="P79" s="49">
        <f>N79</f>
        <v>0</v>
      </c>
      <c r="Q79" s="42">
        <v>4.5999999999999996</v>
      </c>
      <c r="R79" s="49">
        <f>P79</f>
        <v>0</v>
      </c>
      <c r="S79" s="42">
        <v>4.5999999999999996</v>
      </c>
      <c r="T79" s="49">
        <f>R79</f>
        <v>0</v>
      </c>
      <c r="U79" s="42">
        <v>4.5999999999999996</v>
      </c>
      <c r="V79" s="49">
        <f>T79</f>
        <v>0</v>
      </c>
      <c r="W79" s="42">
        <v>4.2</v>
      </c>
      <c r="X79" s="49">
        <f>V79</f>
        <v>0</v>
      </c>
      <c r="Y79" s="42">
        <f>W79</f>
        <v>4.2</v>
      </c>
      <c r="Z79" s="49">
        <f>X79</f>
        <v>0</v>
      </c>
      <c r="AA79" s="42">
        <f>Y79</f>
        <v>4.2</v>
      </c>
      <c r="AB79" s="49">
        <f>Z79</f>
        <v>0</v>
      </c>
      <c r="AC79" s="137"/>
      <c r="AD79" s="64"/>
      <c r="AE79" s="40"/>
      <c r="AF79" s="64"/>
      <c r="AG79" s="40"/>
      <c r="AH79" s="64"/>
      <c r="AI79" s="40"/>
      <c r="AJ79" s="64"/>
      <c r="AK79" s="40"/>
      <c r="AL79" s="64"/>
      <c r="AM79" s="40"/>
      <c r="AN79" s="64"/>
      <c r="AO79" s="40"/>
      <c r="AP79" s="64"/>
      <c r="AQ79" s="40"/>
      <c r="AR79" s="64"/>
      <c r="AS79" s="40"/>
      <c r="AT79" s="64"/>
      <c r="AU79" s="40"/>
      <c r="AV79" s="64"/>
      <c r="AW79" s="40"/>
      <c r="AX79" s="64"/>
      <c r="AY79" s="40"/>
      <c r="AZ79" s="64"/>
      <c r="BA79" s="55">
        <f>AY79</f>
        <v>0</v>
      </c>
      <c r="BB79" s="56">
        <f>AZ79</f>
        <v>0</v>
      </c>
    </row>
    <row r="80" spans="1:192" ht="18" customHeight="1" x14ac:dyDescent="0.3">
      <c r="A80" s="42" t="s">
        <v>163</v>
      </c>
      <c r="B80" s="127" t="s">
        <v>13</v>
      </c>
      <c r="C80" s="89" t="s">
        <v>164</v>
      </c>
      <c r="D80" s="90" t="s">
        <v>165</v>
      </c>
      <c r="E80" s="89" t="s">
        <v>16</v>
      </c>
      <c r="F80" s="90" t="s">
        <v>17</v>
      </c>
      <c r="G80" s="91"/>
      <c r="H80" s="43" t="s">
        <v>18</v>
      </c>
      <c r="I80" s="71"/>
      <c r="J80" s="76"/>
      <c r="K80" s="72"/>
      <c r="L80" s="76"/>
      <c r="M80" s="72"/>
      <c r="N80" s="76"/>
      <c r="O80" s="72"/>
      <c r="P80" s="76"/>
      <c r="Q80" s="72"/>
      <c r="R80" s="76"/>
      <c r="S80" s="72"/>
      <c r="T80" s="76"/>
      <c r="U80" s="72"/>
      <c r="V80" s="76"/>
      <c r="W80" s="72"/>
      <c r="X80" s="76"/>
      <c r="Y80" s="72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82"/>
      <c r="BA80" s="55">
        <v>5</v>
      </c>
      <c r="BB80" s="56"/>
    </row>
    <row r="81" spans="1:56" ht="18.75" x14ac:dyDescent="0.3">
      <c r="A81" s="32" t="s">
        <v>163</v>
      </c>
      <c r="B81" s="115" t="s">
        <v>13</v>
      </c>
      <c r="C81" s="95" t="s">
        <v>164</v>
      </c>
      <c r="D81" s="96" t="s">
        <v>165</v>
      </c>
      <c r="E81" s="95" t="s">
        <v>16</v>
      </c>
      <c r="F81" s="96" t="s">
        <v>25</v>
      </c>
      <c r="G81" s="97"/>
      <c r="H81" s="35"/>
      <c r="I81" s="71"/>
      <c r="J81" s="76"/>
      <c r="K81" s="72"/>
      <c r="L81" s="76"/>
      <c r="M81" s="72"/>
      <c r="N81" s="76"/>
      <c r="O81" s="72"/>
      <c r="P81" s="76"/>
      <c r="Q81" s="72"/>
      <c r="R81" s="76"/>
      <c r="S81" s="72"/>
      <c r="T81" s="76"/>
      <c r="U81" s="72"/>
      <c r="V81" s="76"/>
      <c r="W81" s="72"/>
      <c r="X81" s="76"/>
      <c r="Y81" s="72"/>
      <c r="Z81" s="76"/>
      <c r="AA81" s="72"/>
      <c r="AB81" s="76"/>
      <c r="AC81" s="72"/>
      <c r="AD81" s="76"/>
      <c r="AE81" s="72"/>
      <c r="AF81" s="76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3"/>
      <c r="BA81" s="55">
        <v>5</v>
      </c>
      <c r="BB81" s="56">
        <v>540000</v>
      </c>
    </row>
    <row r="83" spans="1:56" s="3" customFormat="1" x14ac:dyDescent="0.2">
      <c r="D83" s="23" t="s">
        <v>166</v>
      </c>
      <c r="H83" s="142"/>
      <c r="I83" s="17"/>
      <c r="J83" s="16"/>
      <c r="K83" s="17"/>
      <c r="L83" s="16"/>
      <c r="M83" s="17"/>
      <c r="N83" s="16"/>
      <c r="O83" s="17"/>
      <c r="P83" s="16"/>
      <c r="Q83" s="17"/>
      <c r="R83" s="16"/>
      <c r="S83" s="17"/>
      <c r="T83" s="16"/>
      <c r="U83" s="17"/>
      <c r="V83" s="16"/>
      <c r="W83" s="17"/>
      <c r="X83" s="16"/>
      <c r="Y83" s="17"/>
      <c r="Z83" s="16"/>
      <c r="AA83" s="17"/>
      <c r="AB83" s="16"/>
      <c r="AC83" s="17"/>
      <c r="AD83" s="16"/>
      <c r="AE83" s="17"/>
      <c r="AF83" s="16"/>
      <c r="AG83" s="17"/>
      <c r="AH83" s="16"/>
      <c r="AI83" s="17"/>
      <c r="AJ83" s="16"/>
      <c r="AK83" s="17"/>
      <c r="AL83" s="16"/>
      <c r="AM83" s="17"/>
      <c r="AN83" s="16"/>
      <c r="AO83" s="17"/>
      <c r="AP83" s="16"/>
      <c r="AQ83" s="17"/>
      <c r="AR83" s="16"/>
      <c r="AS83" s="17"/>
      <c r="AT83" s="16"/>
      <c r="AU83" s="17"/>
      <c r="AV83" s="16"/>
      <c r="AW83" s="17"/>
      <c r="AX83" s="16"/>
      <c r="AY83" s="16"/>
      <c r="AZ83" s="16"/>
      <c r="BA83" s="17"/>
      <c r="BB83" s="16"/>
    </row>
    <row r="84" spans="1:56" ht="23.25" x14ac:dyDescent="0.2">
      <c r="D84" s="20" t="s">
        <v>16</v>
      </c>
      <c r="E84" s="8"/>
      <c r="F84" s="8"/>
      <c r="G84" s="15"/>
      <c r="I84" s="27">
        <f>I89-I4-I68-I69-I72-I80-I81</f>
        <v>0</v>
      </c>
      <c r="J84" s="27">
        <f t="shared" ref="J84:BB84" si="63">J89-J4-J68-J69-J72-J80-J81</f>
        <v>0</v>
      </c>
      <c r="K84" s="27">
        <f t="shared" si="63"/>
        <v>0</v>
      </c>
      <c r="L84" s="27">
        <f t="shared" si="63"/>
        <v>0</v>
      </c>
      <c r="M84" s="27">
        <f t="shared" si="63"/>
        <v>0</v>
      </c>
      <c r="N84" s="27">
        <f t="shared" si="63"/>
        <v>0</v>
      </c>
      <c r="O84" s="27">
        <f t="shared" si="63"/>
        <v>0</v>
      </c>
      <c r="P84" s="27">
        <f t="shared" si="63"/>
        <v>0</v>
      </c>
      <c r="Q84" s="27">
        <f t="shared" si="63"/>
        <v>0</v>
      </c>
      <c r="R84" s="27">
        <f t="shared" si="63"/>
        <v>0</v>
      </c>
      <c r="S84" s="27">
        <f t="shared" si="63"/>
        <v>0</v>
      </c>
      <c r="T84" s="27">
        <f t="shared" si="63"/>
        <v>0</v>
      </c>
      <c r="U84" s="27">
        <f t="shared" si="63"/>
        <v>0</v>
      </c>
      <c r="V84" s="27">
        <f t="shared" si="63"/>
        <v>0</v>
      </c>
      <c r="W84" s="27">
        <f t="shared" si="63"/>
        <v>0</v>
      </c>
      <c r="X84" s="27">
        <f t="shared" si="63"/>
        <v>0</v>
      </c>
      <c r="Y84" s="27">
        <f t="shared" si="63"/>
        <v>0</v>
      </c>
      <c r="Z84" s="27">
        <f t="shared" si="63"/>
        <v>0</v>
      </c>
      <c r="AA84" s="27">
        <f t="shared" si="63"/>
        <v>0</v>
      </c>
      <c r="AB84" s="27">
        <f t="shared" si="63"/>
        <v>0</v>
      </c>
      <c r="AC84" s="27">
        <f t="shared" si="63"/>
        <v>0</v>
      </c>
      <c r="AD84" s="27">
        <f t="shared" si="63"/>
        <v>0</v>
      </c>
      <c r="AE84" s="27">
        <f t="shared" si="63"/>
        <v>0</v>
      </c>
      <c r="AF84" s="27">
        <f t="shared" si="63"/>
        <v>0</v>
      </c>
      <c r="AG84" s="27">
        <f t="shared" si="63"/>
        <v>0</v>
      </c>
      <c r="AH84" s="27">
        <f t="shared" si="63"/>
        <v>0</v>
      </c>
      <c r="AI84" s="27">
        <f t="shared" si="63"/>
        <v>0</v>
      </c>
      <c r="AJ84" s="27">
        <f t="shared" si="63"/>
        <v>0</v>
      </c>
      <c r="AK84" s="27">
        <f t="shared" si="63"/>
        <v>0</v>
      </c>
      <c r="AL84" s="27">
        <f t="shared" si="63"/>
        <v>0</v>
      </c>
      <c r="AM84" s="27">
        <f t="shared" si="63"/>
        <v>8.4</v>
      </c>
      <c r="AN84" s="27">
        <f t="shared" si="63"/>
        <v>720000</v>
      </c>
      <c r="AO84" s="27">
        <f t="shared" si="63"/>
        <v>8.4</v>
      </c>
      <c r="AP84" s="27">
        <f t="shared" si="63"/>
        <v>720000</v>
      </c>
      <c r="AQ84" s="27">
        <f t="shared" si="63"/>
        <v>39.75</v>
      </c>
      <c r="AR84" s="27">
        <f t="shared" si="63"/>
        <v>1733000</v>
      </c>
      <c r="AS84" s="27">
        <f t="shared" si="63"/>
        <v>43.35</v>
      </c>
      <c r="AT84" s="27">
        <f t="shared" si="63"/>
        <v>1733000</v>
      </c>
      <c r="AU84" s="27">
        <f t="shared" si="63"/>
        <v>48.85</v>
      </c>
      <c r="AV84" s="27">
        <f t="shared" si="63"/>
        <v>2143000</v>
      </c>
      <c r="AW84" s="27">
        <f t="shared" si="63"/>
        <v>57.050000000000004</v>
      </c>
      <c r="AX84" s="27">
        <f t="shared" si="63"/>
        <v>2313000</v>
      </c>
      <c r="AY84" s="27">
        <f t="shared" si="63"/>
        <v>57.050000000000004</v>
      </c>
      <c r="AZ84" s="27">
        <f t="shared" si="63"/>
        <v>2313000</v>
      </c>
      <c r="BA84" s="27">
        <f t="shared" si="63"/>
        <v>97.55</v>
      </c>
      <c r="BB84" s="27">
        <f t="shared" si="63"/>
        <v>4338000</v>
      </c>
    </row>
    <row r="85" spans="1:56" ht="23.25" x14ac:dyDescent="0.2">
      <c r="D85" s="21" t="s">
        <v>24</v>
      </c>
      <c r="E85" s="8"/>
      <c r="F85" s="8"/>
      <c r="G85" s="15"/>
      <c r="I85" s="27">
        <f>I90</f>
        <v>0</v>
      </c>
      <c r="J85" s="27">
        <f t="shared" ref="J85:BB85" si="64">J90</f>
        <v>0</v>
      </c>
      <c r="K85" s="27">
        <f t="shared" si="64"/>
        <v>0</v>
      </c>
      <c r="L85" s="27">
        <f t="shared" si="64"/>
        <v>0</v>
      </c>
      <c r="M85" s="27">
        <f t="shared" si="64"/>
        <v>0</v>
      </c>
      <c r="N85" s="27">
        <f t="shared" si="64"/>
        <v>0</v>
      </c>
      <c r="O85" s="27">
        <f t="shared" si="64"/>
        <v>0</v>
      </c>
      <c r="P85" s="27">
        <f t="shared" si="64"/>
        <v>0</v>
      </c>
      <c r="Q85" s="27">
        <f t="shared" si="64"/>
        <v>0</v>
      </c>
      <c r="R85" s="27">
        <f t="shared" si="64"/>
        <v>0</v>
      </c>
      <c r="S85" s="27">
        <f t="shared" si="64"/>
        <v>0</v>
      </c>
      <c r="T85" s="27">
        <f t="shared" si="64"/>
        <v>0</v>
      </c>
      <c r="U85" s="27">
        <f t="shared" si="64"/>
        <v>0</v>
      </c>
      <c r="V85" s="27">
        <f t="shared" si="64"/>
        <v>0</v>
      </c>
      <c r="W85" s="27">
        <f t="shared" si="64"/>
        <v>0</v>
      </c>
      <c r="X85" s="27">
        <f t="shared" si="64"/>
        <v>0</v>
      </c>
      <c r="Y85" s="27">
        <f t="shared" si="64"/>
        <v>0</v>
      </c>
      <c r="Z85" s="27">
        <f t="shared" si="64"/>
        <v>0</v>
      </c>
      <c r="AA85" s="27">
        <f t="shared" si="64"/>
        <v>0</v>
      </c>
      <c r="AB85" s="27">
        <f t="shared" si="64"/>
        <v>0</v>
      </c>
      <c r="AC85" s="27">
        <f t="shared" si="64"/>
        <v>0</v>
      </c>
      <c r="AD85" s="27">
        <f t="shared" si="64"/>
        <v>0</v>
      </c>
      <c r="AE85" s="27">
        <f t="shared" si="64"/>
        <v>0</v>
      </c>
      <c r="AF85" s="27">
        <f t="shared" si="64"/>
        <v>0</v>
      </c>
      <c r="AG85" s="27">
        <f t="shared" si="64"/>
        <v>0</v>
      </c>
      <c r="AH85" s="27">
        <f t="shared" si="64"/>
        <v>0</v>
      </c>
      <c r="AI85" s="27">
        <f t="shared" si="64"/>
        <v>0</v>
      </c>
      <c r="AJ85" s="27">
        <f t="shared" si="64"/>
        <v>0</v>
      </c>
      <c r="AK85" s="27">
        <f t="shared" si="64"/>
        <v>0</v>
      </c>
      <c r="AL85" s="27">
        <f t="shared" si="64"/>
        <v>180000</v>
      </c>
      <c r="AM85" s="27">
        <f t="shared" si="64"/>
        <v>2.5</v>
      </c>
      <c r="AN85" s="27">
        <f t="shared" si="64"/>
        <v>399000</v>
      </c>
      <c r="AO85" s="27">
        <f t="shared" si="64"/>
        <v>6.3999999999999995</v>
      </c>
      <c r="AP85" s="27">
        <f t="shared" si="64"/>
        <v>709000</v>
      </c>
      <c r="AQ85" s="27">
        <f t="shared" si="64"/>
        <v>6.3999999999999995</v>
      </c>
      <c r="AR85" s="27">
        <f t="shared" si="64"/>
        <v>709000</v>
      </c>
      <c r="AS85" s="27">
        <f t="shared" si="64"/>
        <v>6.3999999999999995</v>
      </c>
      <c r="AT85" s="27">
        <f t="shared" si="64"/>
        <v>709000</v>
      </c>
      <c r="AU85" s="27">
        <f t="shared" si="64"/>
        <v>6.3999999999999995</v>
      </c>
      <c r="AV85" s="27">
        <f t="shared" si="64"/>
        <v>709000</v>
      </c>
      <c r="AW85" s="27">
        <f t="shared" si="64"/>
        <v>6.3999999999999995</v>
      </c>
      <c r="AX85" s="27">
        <f t="shared" si="64"/>
        <v>709000</v>
      </c>
      <c r="AY85" s="27">
        <f t="shared" si="64"/>
        <v>6.3999999999999995</v>
      </c>
      <c r="AZ85" s="27">
        <f t="shared" si="64"/>
        <v>709000</v>
      </c>
      <c r="BA85" s="27">
        <f t="shared" si="64"/>
        <v>7.6999999999999993</v>
      </c>
      <c r="BB85" s="27">
        <f t="shared" si="64"/>
        <v>859000</v>
      </c>
      <c r="BC85" s="4"/>
      <c r="BD85" s="4"/>
    </row>
    <row r="86" spans="1:56" ht="23.25" customHeight="1" x14ac:dyDescent="0.2">
      <c r="D86" s="22" t="s">
        <v>22</v>
      </c>
      <c r="E86" s="8"/>
      <c r="F86" s="8"/>
      <c r="G86" s="15"/>
      <c r="I86" s="26">
        <f>I91-I43-I44-I49-I66-I67-I70-I71</f>
        <v>65.73</v>
      </c>
      <c r="J86" s="26">
        <f t="shared" ref="J86:BB86" si="65">J91-J43-J44-J49-J66-J67-J70-J71</f>
        <v>2360000</v>
      </c>
      <c r="K86" s="26">
        <f t="shared" si="65"/>
        <v>81.7</v>
      </c>
      <c r="L86" s="26">
        <f t="shared" si="65"/>
        <v>3090000</v>
      </c>
      <c r="M86" s="26">
        <f t="shared" si="65"/>
        <v>85.3</v>
      </c>
      <c r="N86" s="26">
        <f t="shared" si="65"/>
        <v>3540000</v>
      </c>
      <c r="O86" s="26">
        <f t="shared" si="65"/>
        <v>85.3</v>
      </c>
      <c r="P86" s="26">
        <f t="shared" si="65"/>
        <v>3540000</v>
      </c>
      <c r="Q86" s="26">
        <f t="shared" si="65"/>
        <v>138.56</v>
      </c>
      <c r="R86" s="26">
        <f t="shared" si="65"/>
        <v>5742000</v>
      </c>
      <c r="S86" s="26">
        <f t="shared" si="65"/>
        <v>157.31</v>
      </c>
      <c r="T86" s="26">
        <f t="shared" si="65"/>
        <v>6452000</v>
      </c>
      <c r="U86" s="26">
        <f t="shared" si="65"/>
        <v>172.10999999999999</v>
      </c>
      <c r="V86" s="26">
        <f t="shared" si="65"/>
        <v>7462000</v>
      </c>
      <c r="W86" s="26">
        <f t="shared" si="65"/>
        <v>173.51000000000002</v>
      </c>
      <c r="X86" s="26">
        <f t="shared" si="65"/>
        <v>7912000</v>
      </c>
      <c r="Y86" s="26">
        <f t="shared" si="65"/>
        <v>185.86</v>
      </c>
      <c r="Z86" s="26">
        <f t="shared" si="65"/>
        <v>8356500</v>
      </c>
      <c r="AA86" s="26">
        <f t="shared" si="65"/>
        <v>190.16</v>
      </c>
      <c r="AB86" s="26">
        <f t="shared" si="65"/>
        <v>8626500</v>
      </c>
      <c r="AC86" s="26">
        <f t="shared" si="65"/>
        <v>191.66000000000003</v>
      </c>
      <c r="AD86" s="26">
        <f t="shared" si="65"/>
        <v>8626500</v>
      </c>
      <c r="AE86" s="26">
        <f t="shared" si="65"/>
        <v>209.78000000000003</v>
      </c>
      <c r="AF86" s="26">
        <f t="shared" si="65"/>
        <v>9545000</v>
      </c>
      <c r="AG86" s="26">
        <f t="shared" si="65"/>
        <v>210.28000000000003</v>
      </c>
      <c r="AH86" s="26">
        <f t="shared" si="65"/>
        <v>9674500</v>
      </c>
      <c r="AI86" s="26">
        <f t="shared" si="65"/>
        <v>212.03000000000003</v>
      </c>
      <c r="AJ86" s="26">
        <f t="shared" si="65"/>
        <v>9853500</v>
      </c>
      <c r="AK86" s="26">
        <f t="shared" si="65"/>
        <v>212.23000000000002</v>
      </c>
      <c r="AL86" s="26">
        <f t="shared" si="65"/>
        <v>9853500</v>
      </c>
      <c r="AM86" s="26">
        <f t="shared" si="65"/>
        <v>212.23000000000002</v>
      </c>
      <c r="AN86" s="26">
        <f t="shared" si="65"/>
        <v>9853500</v>
      </c>
      <c r="AO86" s="26">
        <f t="shared" si="65"/>
        <v>212.23000000000002</v>
      </c>
      <c r="AP86" s="26">
        <f t="shared" si="65"/>
        <v>9853500</v>
      </c>
      <c r="AQ86" s="26">
        <f t="shared" si="65"/>
        <v>212.23000000000002</v>
      </c>
      <c r="AR86" s="26">
        <f t="shared" si="65"/>
        <v>9853500</v>
      </c>
      <c r="AS86" s="26">
        <f t="shared" si="65"/>
        <v>212.23000000000002</v>
      </c>
      <c r="AT86" s="26">
        <f t="shared" si="65"/>
        <v>9853500</v>
      </c>
      <c r="AU86" s="26">
        <f t="shared" si="65"/>
        <v>212.23000000000002</v>
      </c>
      <c r="AV86" s="26">
        <f t="shared" si="65"/>
        <v>9853500</v>
      </c>
      <c r="AW86" s="113">
        <f t="shared" si="65"/>
        <v>212.23000000000002</v>
      </c>
      <c r="AX86" s="26">
        <f t="shared" si="65"/>
        <v>9853500</v>
      </c>
      <c r="AY86" s="113">
        <f t="shared" si="65"/>
        <v>212.23000000000002</v>
      </c>
      <c r="AZ86" s="26">
        <f t="shared" si="65"/>
        <v>9853500</v>
      </c>
      <c r="BA86" s="113">
        <f t="shared" si="65"/>
        <v>212.23000000000002</v>
      </c>
      <c r="BB86" s="26">
        <f t="shared" si="65"/>
        <v>9853500</v>
      </c>
    </row>
    <row r="87" spans="1:56" s="3" customFormat="1" x14ac:dyDescent="0.2">
      <c r="A87" s="1"/>
      <c r="B87" s="1"/>
      <c r="H87" s="142"/>
      <c r="I87" s="17"/>
      <c r="J87" s="16"/>
      <c r="K87" s="17"/>
      <c r="L87" s="16"/>
      <c r="M87" s="17"/>
      <c r="N87" s="16"/>
      <c r="O87" s="17"/>
      <c r="P87" s="16"/>
      <c r="Q87" s="17"/>
      <c r="R87" s="16"/>
      <c r="S87" s="17"/>
      <c r="T87" s="16"/>
      <c r="U87" s="17"/>
      <c r="V87" s="16"/>
      <c r="W87" s="17"/>
      <c r="X87" s="16"/>
      <c r="Y87" s="17"/>
      <c r="Z87" s="16"/>
      <c r="AA87" s="17"/>
      <c r="AB87" s="16"/>
      <c r="AC87" s="17"/>
      <c r="AD87" s="16"/>
      <c r="AE87" s="17"/>
      <c r="AF87" s="16"/>
      <c r="AG87" s="17"/>
      <c r="AH87" s="16"/>
      <c r="AI87" s="17"/>
      <c r="AJ87" s="16"/>
      <c r="AK87" s="17"/>
      <c r="AL87" s="16"/>
      <c r="AM87" s="17"/>
      <c r="AN87" s="16"/>
      <c r="AO87" s="17"/>
      <c r="AP87" s="16"/>
      <c r="AQ87" s="17"/>
      <c r="AR87" s="16"/>
      <c r="AS87" s="17"/>
      <c r="AT87" s="16"/>
      <c r="AU87" s="17"/>
      <c r="AV87" s="16"/>
      <c r="AW87" s="17"/>
      <c r="AX87" s="16"/>
      <c r="AY87" s="16"/>
      <c r="AZ87" s="16"/>
      <c r="BA87" s="17"/>
      <c r="BB87" s="16"/>
    </row>
    <row r="88" spans="1:56" s="3" customFormat="1" x14ac:dyDescent="0.2">
      <c r="A88" s="1"/>
      <c r="B88" s="1"/>
      <c r="D88" s="23" t="s">
        <v>167</v>
      </c>
      <c r="H88" s="142"/>
      <c r="I88" s="17"/>
      <c r="J88" s="16"/>
      <c r="K88" s="17"/>
      <c r="L88" s="16"/>
      <c r="M88" s="17"/>
      <c r="N88" s="16"/>
      <c r="O88" s="17"/>
      <c r="P88" s="16"/>
      <c r="Q88" s="17"/>
      <c r="R88" s="16"/>
      <c r="S88" s="17"/>
      <c r="T88" s="16"/>
      <c r="U88" s="17"/>
      <c r="V88" s="16"/>
      <c r="W88" s="17"/>
      <c r="X88" s="16"/>
      <c r="Y88" s="17"/>
      <c r="Z88" s="16"/>
      <c r="AA88" s="17"/>
      <c r="AB88" s="16"/>
      <c r="AC88" s="17"/>
      <c r="AD88" s="16"/>
      <c r="AE88" s="17"/>
      <c r="AF88" s="16"/>
      <c r="AG88" s="17"/>
      <c r="AH88" s="16"/>
      <c r="AI88" s="17"/>
      <c r="AJ88" s="16"/>
      <c r="AK88" s="17"/>
      <c r="AL88" s="16"/>
      <c r="AM88" s="17"/>
      <c r="AN88" s="16"/>
      <c r="AO88" s="17"/>
      <c r="AP88" s="16"/>
      <c r="AQ88" s="17"/>
      <c r="AR88" s="16"/>
      <c r="AS88" s="17"/>
      <c r="AT88" s="16"/>
      <c r="AU88" s="17"/>
      <c r="AV88" s="16"/>
      <c r="AW88" s="17"/>
      <c r="AX88" s="16"/>
      <c r="AY88" s="16"/>
      <c r="AZ88" s="16"/>
      <c r="BA88" s="17"/>
      <c r="BB88" s="16"/>
    </row>
    <row r="89" spans="1:56" ht="23.25" customHeight="1" x14ac:dyDescent="0.2">
      <c r="D89" s="20" t="s">
        <v>16</v>
      </c>
      <c r="E89" s="8"/>
      <c r="F89" s="8"/>
      <c r="G89" s="15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>
        <f t="shared" ref="AK89:BB89" si="66">SUMIF($E$4:$E$81,"=planned",AK4:AK81)</f>
        <v>0</v>
      </c>
      <c r="AL89" s="27">
        <f t="shared" si="66"/>
        <v>0</v>
      </c>
      <c r="AM89" s="27">
        <f t="shared" si="66"/>
        <v>8.4</v>
      </c>
      <c r="AN89" s="27">
        <f t="shared" si="66"/>
        <v>720000</v>
      </c>
      <c r="AO89" s="27">
        <f t="shared" si="66"/>
        <v>8.4</v>
      </c>
      <c r="AP89" s="27">
        <f t="shared" si="66"/>
        <v>720000</v>
      </c>
      <c r="AQ89" s="27">
        <f t="shared" si="66"/>
        <v>39.75</v>
      </c>
      <c r="AR89" s="27">
        <f t="shared" si="66"/>
        <v>1733000</v>
      </c>
      <c r="AS89" s="27">
        <f t="shared" si="66"/>
        <v>43.35</v>
      </c>
      <c r="AT89" s="27">
        <f t="shared" si="66"/>
        <v>1733000</v>
      </c>
      <c r="AU89" s="27">
        <f t="shared" si="66"/>
        <v>48.85</v>
      </c>
      <c r="AV89" s="27">
        <f t="shared" si="66"/>
        <v>2143000</v>
      </c>
      <c r="AW89" s="27">
        <f t="shared" si="66"/>
        <v>57.050000000000004</v>
      </c>
      <c r="AX89" s="27">
        <f t="shared" si="66"/>
        <v>2313000</v>
      </c>
      <c r="AY89" s="27">
        <f t="shared" si="66"/>
        <v>57.050000000000004</v>
      </c>
      <c r="AZ89" s="27">
        <f t="shared" si="66"/>
        <v>2313000</v>
      </c>
      <c r="BA89" s="27">
        <f t="shared" si="66"/>
        <v>125.35</v>
      </c>
      <c r="BB89" s="27">
        <f t="shared" si="66"/>
        <v>5093000</v>
      </c>
    </row>
    <row r="90" spans="1:56" ht="23.25" x14ac:dyDescent="0.2">
      <c r="D90" s="21" t="s">
        <v>24</v>
      </c>
      <c r="E90" s="8"/>
      <c r="F90" s="8"/>
      <c r="G90" s="15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>
        <f t="shared" ref="AH90:BB90" si="67">SUMIF($E$4:$E$81,"=under construction",AH4:AH81)</f>
        <v>0</v>
      </c>
      <c r="AI90" s="27">
        <f t="shared" si="67"/>
        <v>0</v>
      </c>
      <c r="AJ90" s="27">
        <f t="shared" si="67"/>
        <v>0</v>
      </c>
      <c r="AK90" s="27">
        <f t="shared" si="67"/>
        <v>0</v>
      </c>
      <c r="AL90" s="27">
        <f t="shared" si="67"/>
        <v>180000</v>
      </c>
      <c r="AM90" s="27">
        <f t="shared" si="67"/>
        <v>2.5</v>
      </c>
      <c r="AN90" s="27">
        <f t="shared" si="67"/>
        <v>399000</v>
      </c>
      <c r="AO90" s="27">
        <f t="shared" si="67"/>
        <v>6.3999999999999995</v>
      </c>
      <c r="AP90" s="27">
        <f t="shared" si="67"/>
        <v>709000</v>
      </c>
      <c r="AQ90" s="27">
        <f t="shared" si="67"/>
        <v>6.3999999999999995</v>
      </c>
      <c r="AR90" s="27">
        <f t="shared" si="67"/>
        <v>709000</v>
      </c>
      <c r="AS90" s="27">
        <f t="shared" si="67"/>
        <v>6.3999999999999995</v>
      </c>
      <c r="AT90" s="27">
        <f t="shared" si="67"/>
        <v>709000</v>
      </c>
      <c r="AU90" s="27">
        <f t="shared" si="67"/>
        <v>6.3999999999999995</v>
      </c>
      <c r="AV90" s="27">
        <f t="shared" si="67"/>
        <v>709000</v>
      </c>
      <c r="AW90" s="27">
        <f t="shared" si="67"/>
        <v>6.3999999999999995</v>
      </c>
      <c r="AX90" s="27">
        <f t="shared" si="67"/>
        <v>709000</v>
      </c>
      <c r="AY90" s="27">
        <f t="shared" si="67"/>
        <v>6.3999999999999995</v>
      </c>
      <c r="AZ90" s="27">
        <f t="shared" si="67"/>
        <v>709000</v>
      </c>
      <c r="BA90" s="27">
        <f t="shared" si="67"/>
        <v>7.6999999999999993</v>
      </c>
      <c r="BB90" s="27">
        <f t="shared" si="67"/>
        <v>859000</v>
      </c>
      <c r="BC90" s="4"/>
      <c r="BD90" s="4"/>
    </row>
    <row r="91" spans="1:56" ht="23.25" customHeight="1" x14ac:dyDescent="0.2">
      <c r="D91" s="22" t="s">
        <v>22</v>
      </c>
      <c r="E91" s="8"/>
      <c r="F91" s="8"/>
      <c r="G91" s="15"/>
      <c r="I91" s="26">
        <f t="shared" ref="I91:BB91" si="68">SUMIF($E$4:$E$81,"=operational",I4:I81)</f>
        <v>70.73</v>
      </c>
      <c r="J91" s="26">
        <f t="shared" si="68"/>
        <v>2615000</v>
      </c>
      <c r="K91" s="26">
        <f t="shared" si="68"/>
        <v>92.7</v>
      </c>
      <c r="L91" s="26">
        <f t="shared" si="68"/>
        <v>3625000</v>
      </c>
      <c r="M91" s="26">
        <f t="shared" si="68"/>
        <v>96.3</v>
      </c>
      <c r="N91" s="26">
        <f t="shared" si="68"/>
        <v>4081500</v>
      </c>
      <c r="O91" s="26">
        <f t="shared" si="68"/>
        <v>96.3</v>
      </c>
      <c r="P91" s="26">
        <f t="shared" si="68"/>
        <v>4081500</v>
      </c>
      <c r="Q91" s="26">
        <f t="shared" si="68"/>
        <v>149.56</v>
      </c>
      <c r="R91" s="26">
        <f t="shared" si="68"/>
        <v>6283500</v>
      </c>
      <c r="S91" s="26">
        <f t="shared" si="68"/>
        <v>168.31</v>
      </c>
      <c r="T91" s="26">
        <f t="shared" si="68"/>
        <v>6993500</v>
      </c>
      <c r="U91" s="26">
        <f t="shared" si="68"/>
        <v>184.40999999999997</v>
      </c>
      <c r="V91" s="26">
        <f t="shared" si="68"/>
        <v>8009400</v>
      </c>
      <c r="W91" s="26">
        <f t="shared" si="68"/>
        <v>185.81</v>
      </c>
      <c r="X91" s="26">
        <f t="shared" si="68"/>
        <v>8459400</v>
      </c>
      <c r="Y91" s="26">
        <f t="shared" si="68"/>
        <v>198.16</v>
      </c>
      <c r="Z91" s="26">
        <f t="shared" si="68"/>
        <v>8903900</v>
      </c>
      <c r="AA91" s="26">
        <f t="shared" si="68"/>
        <v>202.45999999999998</v>
      </c>
      <c r="AB91" s="26">
        <f t="shared" si="68"/>
        <v>9173900</v>
      </c>
      <c r="AC91" s="26">
        <f t="shared" si="68"/>
        <v>203.96</v>
      </c>
      <c r="AD91" s="26">
        <f t="shared" si="68"/>
        <v>9173900</v>
      </c>
      <c r="AE91" s="26">
        <f t="shared" si="68"/>
        <v>227.08</v>
      </c>
      <c r="AF91" s="26">
        <f t="shared" si="68"/>
        <v>10237530</v>
      </c>
      <c r="AG91" s="26">
        <f t="shared" si="68"/>
        <v>227.58</v>
      </c>
      <c r="AH91" s="26">
        <f t="shared" si="68"/>
        <v>10367030</v>
      </c>
      <c r="AI91" s="26">
        <f t="shared" si="68"/>
        <v>229.33</v>
      </c>
      <c r="AJ91" s="26">
        <f t="shared" si="68"/>
        <v>10546030</v>
      </c>
      <c r="AK91" s="26">
        <f t="shared" si="68"/>
        <v>240.53</v>
      </c>
      <c r="AL91" s="26">
        <f t="shared" si="68"/>
        <v>10983030</v>
      </c>
      <c r="AM91" s="26">
        <f t="shared" si="68"/>
        <v>240.53</v>
      </c>
      <c r="AN91" s="26">
        <f t="shared" si="68"/>
        <v>10983030</v>
      </c>
      <c r="AO91" s="26">
        <f t="shared" si="68"/>
        <v>240.53</v>
      </c>
      <c r="AP91" s="26">
        <f t="shared" si="68"/>
        <v>10983030</v>
      </c>
      <c r="AQ91" s="26">
        <f t="shared" si="68"/>
        <v>240.53</v>
      </c>
      <c r="AR91" s="26">
        <f t="shared" si="68"/>
        <v>10983030</v>
      </c>
      <c r="AS91" s="26">
        <f t="shared" si="68"/>
        <v>240.53</v>
      </c>
      <c r="AT91" s="26">
        <f t="shared" si="68"/>
        <v>10983030</v>
      </c>
      <c r="AU91" s="26">
        <f t="shared" si="68"/>
        <v>240.53</v>
      </c>
      <c r="AV91" s="26">
        <f t="shared" si="68"/>
        <v>10983030</v>
      </c>
      <c r="AW91" s="26">
        <f t="shared" si="68"/>
        <v>240.53</v>
      </c>
      <c r="AX91" s="26">
        <f t="shared" si="68"/>
        <v>10983030</v>
      </c>
      <c r="AY91" s="26">
        <f t="shared" si="68"/>
        <v>240.53</v>
      </c>
      <c r="AZ91" s="26">
        <f t="shared" si="68"/>
        <v>10983030</v>
      </c>
      <c r="BA91" s="26">
        <f t="shared" si="68"/>
        <v>240.53</v>
      </c>
      <c r="BB91" s="26">
        <f t="shared" si="68"/>
        <v>10983030</v>
      </c>
    </row>
    <row r="92" spans="1:56" x14ac:dyDescent="0.2">
      <c r="D92" s="24"/>
      <c r="G92" s="3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</row>
    <row r="93" spans="1:56" x14ac:dyDescent="0.2">
      <c r="D93" s="24"/>
      <c r="G93" s="3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</row>
    <row r="94" spans="1:56" x14ac:dyDescent="0.2">
      <c r="A94" s="158" t="s">
        <v>168</v>
      </c>
      <c r="B94" s="158"/>
      <c r="C94" s="158"/>
      <c r="D94" s="158"/>
      <c r="E94" s="158"/>
      <c r="F94" s="158"/>
      <c r="G94" s="158"/>
      <c r="H94" s="158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</row>
    <row r="95" spans="1:56" x14ac:dyDescent="0.2">
      <c r="D95" s="24"/>
      <c r="G95" s="3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</row>
    <row r="96" spans="1:56" x14ac:dyDescent="0.2">
      <c r="A96" s="6" t="s">
        <v>169</v>
      </c>
      <c r="B96" s="6"/>
      <c r="C96" s="3"/>
      <c r="D96" s="142"/>
      <c r="E96" s="3"/>
      <c r="F96" s="3"/>
      <c r="G96" s="3"/>
      <c r="H96" s="142"/>
      <c r="AJ96" s="4"/>
    </row>
    <row r="97" spans="1:38" ht="21" x14ac:dyDescent="0.2">
      <c r="A97" s="142" t="s">
        <v>170</v>
      </c>
      <c r="B97" s="142"/>
      <c r="C97" s="142" t="s">
        <v>171</v>
      </c>
      <c r="D97" s="142"/>
      <c r="E97" s="3"/>
      <c r="F97" s="3"/>
      <c r="G97" s="3"/>
      <c r="H97" s="142"/>
      <c r="AC97" s="4"/>
    </row>
    <row r="98" spans="1:38" ht="21" x14ac:dyDescent="0.2">
      <c r="A98" s="142" t="s">
        <v>172</v>
      </c>
      <c r="B98" s="142"/>
      <c r="C98" s="142" t="s">
        <v>173</v>
      </c>
      <c r="D98" s="142"/>
      <c r="E98" s="3"/>
      <c r="F98" s="3"/>
      <c r="G98" s="3"/>
      <c r="H98" s="142"/>
    </row>
    <row r="99" spans="1:38" x14ac:dyDescent="0.2">
      <c r="A99" s="142"/>
      <c r="B99" s="142"/>
      <c r="C99" s="142"/>
      <c r="D99" s="142"/>
      <c r="E99" s="3"/>
      <c r="F99" s="3"/>
      <c r="G99" s="3"/>
      <c r="H99" s="142"/>
    </row>
    <row r="100" spans="1:38" x14ac:dyDescent="0.2">
      <c r="C100" s="157" t="s">
        <v>174</v>
      </c>
      <c r="D100" s="157"/>
      <c r="E100" s="157"/>
      <c r="F100" s="157"/>
      <c r="G100" s="157"/>
      <c r="H100" s="157"/>
    </row>
    <row r="101" spans="1:38" x14ac:dyDescent="0.2">
      <c r="A101" s="142"/>
      <c r="B101" s="142"/>
      <c r="C101" s="142"/>
      <c r="D101" s="142"/>
      <c r="E101" s="3"/>
      <c r="F101" s="3"/>
      <c r="G101" s="3"/>
      <c r="H101" s="142"/>
    </row>
    <row r="102" spans="1:38" s="3" customFormat="1" x14ac:dyDescent="0.2">
      <c r="A102" s="6" t="s">
        <v>4</v>
      </c>
      <c r="B102" s="6"/>
      <c r="H102" s="142"/>
      <c r="AG102" s="12"/>
      <c r="AI102" s="13"/>
      <c r="AJ102" s="13"/>
      <c r="AK102" s="13"/>
      <c r="AL102" s="13"/>
    </row>
    <row r="103" spans="1:38" s="3" customFormat="1" x14ac:dyDescent="0.2">
      <c r="A103" s="142" t="s">
        <v>22</v>
      </c>
      <c r="B103" s="142"/>
      <c r="C103" s="157" t="s">
        <v>175</v>
      </c>
      <c r="D103" s="157"/>
      <c r="H103" s="142"/>
      <c r="AG103" s="12"/>
      <c r="AI103" s="13"/>
      <c r="AJ103" s="13"/>
      <c r="AK103" s="13"/>
      <c r="AL103" s="13"/>
    </row>
    <row r="104" spans="1:38" s="3" customFormat="1" x14ac:dyDescent="0.2">
      <c r="A104" s="142" t="s">
        <v>24</v>
      </c>
      <c r="B104" s="142"/>
      <c r="C104" s="157" t="s">
        <v>186</v>
      </c>
      <c r="D104" s="157"/>
      <c r="E104" s="157"/>
      <c r="F104" s="157"/>
      <c r="H104" s="142"/>
    </row>
    <row r="105" spans="1:38" s="3" customFormat="1" x14ac:dyDescent="0.2">
      <c r="A105" s="142" t="s">
        <v>16</v>
      </c>
      <c r="B105" s="142"/>
      <c r="C105" s="157" t="s">
        <v>176</v>
      </c>
      <c r="D105" s="157"/>
      <c r="E105" s="157"/>
      <c r="F105" s="157"/>
      <c r="H105" s="142"/>
    </row>
    <row r="107" spans="1:38" x14ac:dyDescent="0.2">
      <c r="A107" s="143" t="s">
        <v>7</v>
      </c>
      <c r="B107" s="143"/>
      <c r="E107" s="3"/>
      <c r="F107" s="3"/>
      <c r="G107" s="3"/>
      <c r="H107" s="142"/>
    </row>
    <row r="108" spans="1:38" x14ac:dyDescent="0.2">
      <c r="A108" s="170" t="s">
        <v>185</v>
      </c>
      <c r="B108" s="170"/>
      <c r="C108" s="170"/>
      <c r="D108" s="170"/>
      <c r="E108" s="170"/>
      <c r="F108" s="170"/>
      <c r="G108" s="170"/>
    </row>
  </sheetData>
  <autoFilter ref="A3:H81" xr:uid="{00000000-0009-0000-0000-000000000000}"/>
  <sortState xmlns:xlrd2="http://schemas.microsoft.com/office/spreadsheetml/2017/richdata2" ref="A4:BB81">
    <sortCondition ref="A4:A81"/>
    <sortCondition ref="C4:C81"/>
  </sortState>
  <mergeCells count="29">
    <mergeCell ref="A108:G108"/>
    <mergeCell ref="C105:F105"/>
    <mergeCell ref="C104:F104"/>
    <mergeCell ref="AA2:AB2"/>
    <mergeCell ref="Y2:Z2"/>
    <mergeCell ref="O2:P2"/>
    <mergeCell ref="Q2:R2"/>
    <mergeCell ref="S2:T2"/>
    <mergeCell ref="U2:V2"/>
    <mergeCell ref="W2:X2"/>
    <mergeCell ref="I2:J2"/>
    <mergeCell ref="K2:L2"/>
    <mergeCell ref="C103:D103"/>
    <mergeCell ref="A94:H94"/>
    <mergeCell ref="C100:H100"/>
    <mergeCell ref="AQ2:AR2"/>
    <mergeCell ref="AI2:AJ2"/>
    <mergeCell ref="AK2:AL2"/>
    <mergeCell ref="AM2:AN2"/>
    <mergeCell ref="BA2:BB2"/>
    <mergeCell ref="AU2:AV2"/>
    <mergeCell ref="AW2:AX2"/>
    <mergeCell ref="AS2:AT2"/>
    <mergeCell ref="AY2:AZ2"/>
    <mergeCell ref="AE2:AF2"/>
    <mergeCell ref="AG2:AH2"/>
    <mergeCell ref="M2:N2"/>
    <mergeCell ref="AC2:AD2"/>
    <mergeCell ref="AO2:AP2"/>
  </mergeCells>
  <conditionalFormatting sqref="I90:BB90">
    <cfRule type="cellIs" dxfId="4" priority="5" operator="greaterThan">
      <formula>0</formula>
    </cfRule>
  </conditionalFormatting>
  <conditionalFormatting sqref="I89:AI89">
    <cfRule type="cellIs" dxfId="3" priority="4" operator="greaterThan">
      <formula>0</formula>
    </cfRule>
  </conditionalFormatting>
  <conditionalFormatting sqref="I85:BB85">
    <cfRule type="cellIs" dxfId="2" priority="3" operator="greaterThan">
      <formula>0</formula>
    </cfRule>
  </conditionalFormatting>
  <conditionalFormatting sqref="I84:BB84">
    <cfRule type="cellIs" dxfId="1" priority="2" operator="greaterThan">
      <formula>0</formula>
    </cfRule>
  </conditionalFormatting>
  <conditionalFormatting sqref="AJ89:BB89">
    <cfRule type="cellIs" dxfId="0" priority="1" operator="greaterThan">
      <formula>0</formula>
    </cfRule>
  </conditionalFormatting>
  <printOptions horizontalCentered="1"/>
  <pageMargins left="0.59055118110236227" right="0.35433070866141736" top="0.74803149606299213" bottom="0.51181102362204722" header="0.51181102362204722" footer="0.51181102362204722"/>
  <pageSetup paperSize="8" scale="3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zoomScaleNormal="100" workbookViewId="0">
      <selection activeCell="U32" sqref="U3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zoomScaleNormal="100" workbookViewId="0">
      <selection activeCell="P33" sqref="P33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zoomScaleNormal="100" workbookViewId="0">
      <selection activeCell="AB16" sqref="AB16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showGridLines="0" zoomScaleNormal="100" workbookViewId="0">
      <selection activeCell="X21" sqref="X21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7"/>
  <sheetViews>
    <sheetView zoomScale="80" zoomScaleNormal="80" workbookViewId="0">
      <selection activeCell="S12" sqref="S12"/>
    </sheetView>
  </sheetViews>
  <sheetFormatPr defaultColWidth="9.140625" defaultRowHeight="12.75" x14ac:dyDescent="0.2"/>
  <cols>
    <col min="1" max="1" width="9.140625" style="10"/>
    <col min="2" max="2" width="6.28515625" style="10" customWidth="1"/>
    <col min="3" max="3" width="10.42578125" style="10" bestFit="1" customWidth="1"/>
    <col min="4" max="4" width="7.28515625" style="10" customWidth="1"/>
    <col min="5" max="5" width="10.42578125" style="10" bestFit="1" customWidth="1"/>
    <col min="6" max="6" width="7" style="10" customWidth="1"/>
    <col min="7" max="7" width="9.28515625" style="10" bestFit="1" customWidth="1"/>
    <col min="8" max="8" width="6.7109375" style="10" customWidth="1"/>
    <col min="9" max="9" width="9.28515625" style="10" bestFit="1" customWidth="1"/>
    <col min="10" max="10" width="7.42578125" style="10" customWidth="1"/>
    <col min="11" max="11" width="11.5703125" style="10" bestFit="1" customWidth="1"/>
    <col min="12" max="12" width="7.42578125" style="10" customWidth="1"/>
    <col min="13" max="13" width="10.85546875" style="10" bestFit="1" customWidth="1"/>
    <col min="14" max="16384" width="9.140625" style="10"/>
  </cols>
  <sheetData>
    <row r="1" spans="1:13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5.5" customHeight="1" x14ac:dyDescent="0.2">
      <c r="A2" s="9"/>
      <c r="B2" s="164" t="s">
        <v>16</v>
      </c>
      <c r="C2" s="164"/>
      <c r="D2" s="164"/>
      <c r="E2" s="164"/>
      <c r="F2" s="165" t="s">
        <v>24</v>
      </c>
      <c r="G2" s="165"/>
      <c r="H2" s="165"/>
      <c r="I2" s="165"/>
      <c r="J2" s="159" t="s">
        <v>22</v>
      </c>
      <c r="K2" s="160"/>
      <c r="L2" s="160"/>
      <c r="M2" s="161"/>
    </row>
    <row r="3" spans="1:13" ht="12.75" customHeight="1" x14ac:dyDescent="0.2">
      <c r="A3" s="9"/>
      <c r="B3" s="162" t="s">
        <v>177</v>
      </c>
      <c r="C3" s="162"/>
      <c r="D3" s="163" t="s">
        <v>178</v>
      </c>
      <c r="E3" s="163"/>
      <c r="F3" s="162" t="s">
        <v>177</v>
      </c>
      <c r="G3" s="162"/>
      <c r="H3" s="163" t="s">
        <v>178</v>
      </c>
      <c r="I3" s="163"/>
      <c r="J3" s="162" t="s">
        <v>177</v>
      </c>
      <c r="K3" s="162"/>
      <c r="L3" s="163" t="s">
        <v>178</v>
      </c>
      <c r="M3" s="163"/>
    </row>
    <row r="4" spans="1:13" s="19" customFormat="1" ht="35.25" customHeight="1" x14ac:dyDescent="0.2">
      <c r="A4" s="11"/>
      <c r="B4" s="14" t="s">
        <v>179</v>
      </c>
      <c r="C4" s="18" t="s">
        <v>180</v>
      </c>
      <c r="D4" s="14" t="s">
        <v>179</v>
      </c>
      <c r="E4" s="18" t="s">
        <v>180</v>
      </c>
      <c r="F4" s="14" t="s">
        <v>179</v>
      </c>
      <c r="G4" s="18" t="s">
        <v>180</v>
      </c>
      <c r="H4" s="14" t="s">
        <v>179</v>
      </c>
      <c r="I4" s="18" t="s">
        <v>180</v>
      </c>
      <c r="J4" s="14" t="s">
        <v>179</v>
      </c>
      <c r="K4" s="18" t="s">
        <v>180</v>
      </c>
      <c r="L4" s="14" t="s">
        <v>179</v>
      </c>
      <c r="M4" s="18" t="s">
        <v>180</v>
      </c>
    </row>
    <row r="5" spans="1:13" x14ac:dyDescent="0.2">
      <c r="A5" s="144">
        <v>2005</v>
      </c>
      <c r="B5" s="145">
        <f>'Investment Database'!I89</f>
        <v>0</v>
      </c>
      <c r="C5" s="146">
        <f>+'Investment Database'!J89</f>
        <v>0</v>
      </c>
      <c r="D5" s="145">
        <f>'Investment Database'!I84</f>
        <v>0</v>
      </c>
      <c r="E5" s="146">
        <f>+'Investment Database'!J84</f>
        <v>0</v>
      </c>
      <c r="F5" s="145"/>
      <c r="G5" s="146"/>
      <c r="H5" s="145"/>
      <c r="I5" s="146"/>
      <c r="J5" s="145">
        <f>'Investment Database'!I91</f>
        <v>70.73</v>
      </c>
      <c r="K5" s="146">
        <f>'Investment Database'!J91</f>
        <v>2615000</v>
      </c>
      <c r="L5" s="145">
        <f>'Investment Database'!I86</f>
        <v>65.73</v>
      </c>
      <c r="M5" s="146">
        <f>'Investment Database'!J86</f>
        <v>2360000</v>
      </c>
    </row>
    <row r="6" spans="1:13" x14ac:dyDescent="0.2">
      <c r="A6" s="144">
        <v>2006</v>
      </c>
      <c r="B6" s="145">
        <f>+'Investment Database'!K89</f>
        <v>0</v>
      </c>
      <c r="C6" s="146">
        <f>+'Investment Database'!L89</f>
        <v>0</v>
      </c>
      <c r="D6" s="145">
        <f>+'Investment Database'!K84</f>
        <v>0</v>
      </c>
      <c r="E6" s="146">
        <f>+'Investment Database'!L84</f>
        <v>0</v>
      </c>
      <c r="F6" s="145"/>
      <c r="G6" s="146"/>
      <c r="H6" s="145"/>
      <c r="I6" s="146"/>
      <c r="J6" s="145">
        <f>'Investment Database'!K91</f>
        <v>92.7</v>
      </c>
      <c r="K6" s="146">
        <f>'Investment Database'!L91</f>
        <v>3625000</v>
      </c>
      <c r="L6" s="145">
        <f>'Investment Database'!K86</f>
        <v>81.7</v>
      </c>
      <c r="M6" s="146">
        <f>'Investment Database'!L86</f>
        <v>3090000</v>
      </c>
    </row>
    <row r="7" spans="1:13" x14ac:dyDescent="0.2">
      <c r="A7" s="144">
        <v>2007</v>
      </c>
      <c r="B7" s="145">
        <f>+'Investment Database'!M89</f>
        <v>0</v>
      </c>
      <c r="C7" s="146">
        <f>+'Investment Database'!N89</f>
        <v>0</v>
      </c>
      <c r="D7" s="145">
        <f>+'Investment Database'!M84</f>
        <v>0</v>
      </c>
      <c r="E7" s="146">
        <f>+'Investment Database'!N84</f>
        <v>0</v>
      </c>
      <c r="F7" s="145"/>
      <c r="G7" s="146"/>
      <c r="H7" s="145"/>
      <c r="I7" s="146"/>
      <c r="J7" s="145">
        <f>'Investment Database'!M91</f>
        <v>96.3</v>
      </c>
      <c r="K7" s="146">
        <f>'Investment Database'!N91</f>
        <v>4081500</v>
      </c>
      <c r="L7" s="145">
        <f>'Investment Database'!M86</f>
        <v>85.3</v>
      </c>
      <c r="M7" s="146">
        <f>'Investment Database'!N86</f>
        <v>3540000</v>
      </c>
    </row>
    <row r="8" spans="1:13" x14ac:dyDescent="0.2">
      <c r="A8" s="144">
        <v>2008</v>
      </c>
      <c r="B8" s="145">
        <f>+'Investment Database'!O89</f>
        <v>0</v>
      </c>
      <c r="C8" s="146">
        <f>+'Investment Database'!P89</f>
        <v>0</v>
      </c>
      <c r="D8" s="145">
        <f>+'Investment Database'!O84</f>
        <v>0</v>
      </c>
      <c r="E8" s="146">
        <f>+'Investment Database'!P84</f>
        <v>0</v>
      </c>
      <c r="F8" s="145"/>
      <c r="G8" s="146"/>
      <c r="H8" s="145"/>
      <c r="I8" s="146"/>
      <c r="J8" s="145">
        <f>'Investment Database'!O91</f>
        <v>96.3</v>
      </c>
      <c r="K8" s="146">
        <f>'Investment Database'!P91</f>
        <v>4081500</v>
      </c>
      <c r="L8" s="145">
        <f>'Investment Database'!O86</f>
        <v>85.3</v>
      </c>
      <c r="M8" s="146">
        <f>'Investment Database'!P86</f>
        <v>3540000</v>
      </c>
    </row>
    <row r="9" spans="1:13" x14ac:dyDescent="0.2">
      <c r="A9" s="144">
        <v>2009</v>
      </c>
      <c r="B9" s="145">
        <f>+'Investment Database'!Q89</f>
        <v>0</v>
      </c>
      <c r="C9" s="146">
        <f>+'Investment Database'!R89</f>
        <v>0</v>
      </c>
      <c r="D9" s="145">
        <f>+'Investment Database'!Q84</f>
        <v>0</v>
      </c>
      <c r="E9" s="146">
        <f>+'Investment Database'!R84</f>
        <v>0</v>
      </c>
      <c r="F9" s="145"/>
      <c r="G9" s="146"/>
      <c r="H9" s="145"/>
      <c r="I9" s="146"/>
      <c r="J9" s="145">
        <f>'Investment Database'!Q91</f>
        <v>149.56</v>
      </c>
      <c r="K9" s="146">
        <f>'Investment Database'!R91</f>
        <v>6283500</v>
      </c>
      <c r="L9" s="145">
        <f>'Investment Database'!Q86</f>
        <v>138.56</v>
      </c>
      <c r="M9" s="146">
        <f>'Investment Database'!R86</f>
        <v>5742000</v>
      </c>
    </row>
    <row r="10" spans="1:13" x14ac:dyDescent="0.2">
      <c r="A10" s="144">
        <v>2010</v>
      </c>
      <c r="B10" s="145">
        <f>+'Investment Database'!S89</f>
        <v>0</v>
      </c>
      <c r="C10" s="146">
        <f>+'Investment Database'!T89</f>
        <v>0</v>
      </c>
      <c r="D10" s="145">
        <f>+'Investment Database'!S84</f>
        <v>0</v>
      </c>
      <c r="E10" s="146">
        <f>+'Investment Database'!T84</f>
        <v>0</v>
      </c>
      <c r="F10" s="145"/>
      <c r="G10" s="146"/>
      <c r="H10" s="145"/>
      <c r="I10" s="146"/>
      <c r="J10" s="145">
        <f>'Investment Database'!S91</f>
        <v>168.31</v>
      </c>
      <c r="K10" s="146">
        <f>'Investment Database'!T91</f>
        <v>6993500</v>
      </c>
      <c r="L10" s="145">
        <f>'Investment Database'!S86</f>
        <v>157.31</v>
      </c>
      <c r="M10" s="146">
        <f>'Investment Database'!T86</f>
        <v>6452000</v>
      </c>
    </row>
    <row r="11" spans="1:13" x14ac:dyDescent="0.2">
      <c r="A11" s="144">
        <v>2011</v>
      </c>
      <c r="B11" s="145">
        <f>+'Investment Database'!U89</f>
        <v>0</v>
      </c>
      <c r="C11" s="146">
        <f>+'Investment Database'!V89</f>
        <v>0</v>
      </c>
      <c r="D11" s="145">
        <f>+'Investment Database'!U84</f>
        <v>0</v>
      </c>
      <c r="E11" s="146">
        <f>+'Investment Database'!V84</f>
        <v>0</v>
      </c>
      <c r="F11" s="145"/>
      <c r="G11" s="146"/>
      <c r="H11" s="145"/>
      <c r="I11" s="146"/>
      <c r="J11" s="145">
        <f>'Investment Database'!U91</f>
        <v>184.40999999999997</v>
      </c>
      <c r="K11" s="146">
        <f>'Investment Database'!V91</f>
        <v>8009400</v>
      </c>
      <c r="L11" s="145">
        <f>'Investment Database'!U86</f>
        <v>172.10999999999999</v>
      </c>
      <c r="M11" s="146">
        <f>'Investment Database'!V86</f>
        <v>7462000</v>
      </c>
    </row>
    <row r="12" spans="1:13" x14ac:dyDescent="0.2">
      <c r="A12" s="144">
        <v>2012</v>
      </c>
      <c r="B12" s="145">
        <f>+'Investment Database'!W89</f>
        <v>0</v>
      </c>
      <c r="C12" s="146">
        <f>+'Investment Database'!X89</f>
        <v>0</v>
      </c>
      <c r="D12" s="145">
        <f>+'Investment Database'!W84</f>
        <v>0</v>
      </c>
      <c r="E12" s="146">
        <f>+'Investment Database'!X84</f>
        <v>0</v>
      </c>
      <c r="F12" s="145"/>
      <c r="G12" s="146"/>
      <c r="H12" s="145"/>
      <c r="I12" s="146"/>
      <c r="J12" s="145">
        <f>'Investment Database'!W91</f>
        <v>185.81</v>
      </c>
      <c r="K12" s="146">
        <f>'Investment Database'!X91</f>
        <v>8459400</v>
      </c>
      <c r="L12" s="145">
        <f>'Investment Database'!W86</f>
        <v>173.51000000000002</v>
      </c>
      <c r="M12" s="146">
        <f>'Investment Database'!X86</f>
        <v>7912000</v>
      </c>
    </row>
    <row r="13" spans="1:13" x14ac:dyDescent="0.2">
      <c r="A13" s="144">
        <v>2013</v>
      </c>
      <c r="B13" s="145">
        <f>+'Investment Database'!Y89</f>
        <v>0</v>
      </c>
      <c r="C13" s="146">
        <f>+'Investment Database'!Z89</f>
        <v>0</v>
      </c>
      <c r="D13" s="145">
        <f>+'Investment Database'!Y84</f>
        <v>0</v>
      </c>
      <c r="E13" s="146">
        <f>+'Investment Database'!Z84</f>
        <v>0</v>
      </c>
      <c r="F13" s="145"/>
      <c r="G13" s="146"/>
      <c r="H13" s="145"/>
      <c r="I13" s="146"/>
      <c r="J13" s="145">
        <f>'Investment Database'!Y91</f>
        <v>198.16</v>
      </c>
      <c r="K13" s="146">
        <f>'Investment Database'!Z91</f>
        <v>8903900</v>
      </c>
      <c r="L13" s="145">
        <f>'Investment Database'!Y86</f>
        <v>185.86</v>
      </c>
      <c r="M13" s="146">
        <f>'Investment Database'!Z86</f>
        <v>8356500</v>
      </c>
    </row>
    <row r="14" spans="1:13" x14ac:dyDescent="0.2">
      <c r="A14" s="144">
        <v>2014</v>
      </c>
      <c r="B14" s="145">
        <f>+'Investment Database'!AA89</f>
        <v>0</v>
      </c>
      <c r="C14" s="146">
        <f>+'Investment Database'!AB89</f>
        <v>0</v>
      </c>
      <c r="D14" s="145">
        <f>+'Investment Database'!AA84</f>
        <v>0</v>
      </c>
      <c r="E14" s="146">
        <f>+'Investment Database'!AB84</f>
        <v>0</v>
      </c>
      <c r="F14" s="145"/>
      <c r="G14" s="146"/>
      <c r="H14" s="145"/>
      <c r="I14" s="146"/>
      <c r="J14" s="145">
        <f>'Investment Database'!AA91</f>
        <v>202.45999999999998</v>
      </c>
      <c r="K14" s="146">
        <f>'Investment Database'!AB91</f>
        <v>9173900</v>
      </c>
      <c r="L14" s="145">
        <f>'Investment Database'!AA86</f>
        <v>190.16</v>
      </c>
      <c r="M14" s="146">
        <f>'Investment Database'!AB86</f>
        <v>8626500</v>
      </c>
    </row>
    <row r="15" spans="1:13" x14ac:dyDescent="0.2">
      <c r="A15" s="144">
        <v>2015</v>
      </c>
      <c r="B15" s="145">
        <f>+'Investment Database'!AC89</f>
        <v>0</v>
      </c>
      <c r="C15" s="146">
        <f>+'Investment Database'!AD89</f>
        <v>0</v>
      </c>
      <c r="D15" s="145">
        <f>+'Investment Database'!AC84</f>
        <v>0</v>
      </c>
      <c r="E15" s="146">
        <f>+'Investment Database'!AD84</f>
        <v>0</v>
      </c>
      <c r="F15" s="145">
        <f>'Investment Database'!AC90</f>
        <v>0</v>
      </c>
      <c r="G15" s="146">
        <f>'Investment Database'!AD90</f>
        <v>0</v>
      </c>
      <c r="H15" s="145">
        <f>'Investment Database'!AC85</f>
        <v>0</v>
      </c>
      <c r="I15" s="146">
        <f>'Investment Database'!AD85</f>
        <v>0</v>
      </c>
      <c r="J15" s="145">
        <f>'Investment Database'!AC91</f>
        <v>203.96</v>
      </c>
      <c r="K15" s="146">
        <f>'Investment Database'!AD91</f>
        <v>9173900</v>
      </c>
      <c r="L15" s="145">
        <f>'Investment Database'!AC86</f>
        <v>191.66000000000003</v>
      </c>
      <c r="M15" s="146">
        <f>'Investment Database'!AD86</f>
        <v>8626500</v>
      </c>
    </row>
    <row r="16" spans="1:13" x14ac:dyDescent="0.2">
      <c r="A16" s="144">
        <v>2016</v>
      </c>
      <c r="B16" s="145">
        <f>+'Investment Database'!AE89</f>
        <v>0</v>
      </c>
      <c r="C16" s="146">
        <f>+'Investment Database'!AF89</f>
        <v>0</v>
      </c>
      <c r="D16" s="145">
        <f>+'Investment Database'!AE84</f>
        <v>0</v>
      </c>
      <c r="E16" s="146">
        <f>+'Investment Database'!AF84</f>
        <v>0</v>
      </c>
      <c r="F16" s="145">
        <f>'Investment Database'!AE90</f>
        <v>0</v>
      </c>
      <c r="G16" s="146">
        <f>'Investment Database'!AF90</f>
        <v>0</v>
      </c>
      <c r="H16" s="145">
        <f>'Investment Database'!AE85</f>
        <v>0</v>
      </c>
      <c r="I16" s="146">
        <f>'Investment Database'!AF85</f>
        <v>0</v>
      </c>
      <c r="J16" s="145">
        <f>'Investment Database'!AE91</f>
        <v>227.08</v>
      </c>
      <c r="K16" s="146">
        <f>'Investment Database'!AF91</f>
        <v>10237530</v>
      </c>
      <c r="L16" s="145">
        <f>'Investment Database'!AE86</f>
        <v>209.78000000000003</v>
      </c>
      <c r="M16" s="146">
        <f>'Investment Database'!AF86</f>
        <v>9545000</v>
      </c>
    </row>
    <row r="17" spans="1:14" x14ac:dyDescent="0.2">
      <c r="A17" s="144">
        <v>2017</v>
      </c>
      <c r="B17" s="145">
        <f>+'Investment Database'!AG89</f>
        <v>0</v>
      </c>
      <c r="C17" s="146">
        <f>+'Investment Database'!AH89</f>
        <v>0</v>
      </c>
      <c r="D17" s="145">
        <f>+'Investment Database'!AG84</f>
        <v>0</v>
      </c>
      <c r="E17" s="146">
        <f>+'Investment Database'!AH84</f>
        <v>0</v>
      </c>
      <c r="F17" s="145">
        <f>'Investment Database'!AG90</f>
        <v>0</v>
      </c>
      <c r="G17" s="146">
        <f>'Investment Database'!AH90</f>
        <v>0</v>
      </c>
      <c r="H17" s="145">
        <f>'Investment Database'!AG85</f>
        <v>0</v>
      </c>
      <c r="I17" s="146">
        <f>'Investment Database'!AH85</f>
        <v>0</v>
      </c>
      <c r="J17" s="145">
        <f>'Investment Database'!AG91</f>
        <v>227.58</v>
      </c>
      <c r="K17" s="146">
        <f>'Investment Database'!AH91</f>
        <v>10367030</v>
      </c>
      <c r="L17" s="145">
        <f>'Investment Database'!AG86</f>
        <v>210.28000000000003</v>
      </c>
      <c r="M17" s="146">
        <f>'Investment Database'!AH86</f>
        <v>9674500</v>
      </c>
      <c r="N17" s="28"/>
    </row>
    <row r="18" spans="1:14" x14ac:dyDescent="0.2">
      <c r="A18" s="144">
        <v>2018</v>
      </c>
      <c r="B18" s="145">
        <f>'Investment Database'!AI89</f>
        <v>0</v>
      </c>
      <c r="C18" s="146">
        <f>'Investment Database'!AJ89</f>
        <v>0</v>
      </c>
      <c r="D18" s="145">
        <f>+'Investment Database'!AI84</f>
        <v>0</v>
      </c>
      <c r="E18" s="146">
        <f>+'Investment Database'!AJ84</f>
        <v>0</v>
      </c>
      <c r="F18" s="145">
        <f>'Investment Database'!AI90</f>
        <v>0</v>
      </c>
      <c r="G18" s="146">
        <f>'Investment Database'!AJ90</f>
        <v>0</v>
      </c>
      <c r="H18" s="145">
        <f>'Investment Database'!AI85</f>
        <v>0</v>
      </c>
      <c r="I18" s="146">
        <f>'Investment Database'!AJ85</f>
        <v>0</v>
      </c>
      <c r="J18" s="145">
        <f>'Investment Database'!AI91</f>
        <v>229.33</v>
      </c>
      <c r="K18" s="146">
        <f>'Investment Database'!AJ91</f>
        <v>10546030</v>
      </c>
      <c r="L18" s="145">
        <f>'Investment Database'!AI86</f>
        <v>212.03000000000003</v>
      </c>
      <c r="M18" s="146">
        <f>'Investment Database'!AJ86</f>
        <v>9853500</v>
      </c>
      <c r="N18" s="28"/>
    </row>
    <row r="19" spans="1:14" x14ac:dyDescent="0.2">
      <c r="A19" s="147">
        <v>2019</v>
      </c>
      <c r="B19" s="148">
        <f>Summary!B27</f>
        <v>125.35</v>
      </c>
      <c r="C19" s="148">
        <f>Summary!C27</f>
        <v>5093000</v>
      </c>
      <c r="D19" s="148">
        <f>Summary!D27</f>
        <v>97.55</v>
      </c>
      <c r="E19" s="148">
        <f>Summary!E27</f>
        <v>4338000</v>
      </c>
      <c r="F19" s="148">
        <f>Summary!F27</f>
        <v>7.6999999999999993</v>
      </c>
      <c r="G19" s="148">
        <f>Summary!G27</f>
        <v>859000</v>
      </c>
      <c r="H19" s="148">
        <f>Summary!H27</f>
        <v>7.6999999999999993</v>
      </c>
      <c r="I19" s="148">
        <f>Summary!I27</f>
        <v>859000</v>
      </c>
      <c r="J19" s="148">
        <f>Summary!J27</f>
        <v>240.53</v>
      </c>
      <c r="K19" s="148">
        <f>Summary!K27</f>
        <v>10983030</v>
      </c>
      <c r="L19" s="148">
        <f>Summary!L27</f>
        <v>212.23000000000002</v>
      </c>
      <c r="M19" s="148">
        <f>Summary!M27</f>
        <v>9853500</v>
      </c>
      <c r="N19" s="28" t="s">
        <v>181</v>
      </c>
    </row>
    <row r="20" spans="1:14" x14ac:dyDescent="0.2">
      <c r="A20" s="144">
        <v>2020</v>
      </c>
      <c r="B20" s="150">
        <f>B19-Summary!B20</f>
        <v>116.94999999999999</v>
      </c>
      <c r="C20" s="150">
        <f>C19-Summary!C20</f>
        <v>4373000</v>
      </c>
      <c r="D20" s="150">
        <f>D19-Summary!D20</f>
        <v>89.149999999999991</v>
      </c>
      <c r="E20" s="150">
        <f>E19-Summary!E20</f>
        <v>3618000</v>
      </c>
      <c r="F20" s="150">
        <f>F19-Summary!F20</f>
        <v>5.1999999999999993</v>
      </c>
      <c r="G20" s="150">
        <f>G19-Summary!G20</f>
        <v>460000</v>
      </c>
      <c r="H20" s="150">
        <f>H19-Summary!H20</f>
        <v>5.1999999999999993</v>
      </c>
      <c r="I20" s="150">
        <f>I19-Summary!I20</f>
        <v>460000</v>
      </c>
      <c r="J20" s="151">
        <f>J19+Summary!B20-Summary!B19+Summary!F20-Summary!F19</f>
        <v>251.43</v>
      </c>
      <c r="K20" s="151">
        <f>K19+Summary!C20-Summary!C19+Summary!G20-Summary!G19</f>
        <v>11922030</v>
      </c>
      <c r="L20" s="151">
        <f>L19+Summary!D20-Summary!D19+Summary!H20-Summary!H19</f>
        <v>223.13000000000002</v>
      </c>
      <c r="M20" s="151">
        <f>M19+Summary!E20-Summary!E19+Summary!I20-Summary!I19</f>
        <v>10792500</v>
      </c>
      <c r="N20" s="28"/>
    </row>
    <row r="21" spans="1:14" x14ac:dyDescent="0.2">
      <c r="A21" s="144">
        <v>2021</v>
      </c>
      <c r="B21" s="150">
        <f>B20-(Summary!B21-Summary!B20)</f>
        <v>116.94999999999999</v>
      </c>
      <c r="C21" s="150">
        <f>C20-(Summary!C21-Summary!C20)</f>
        <v>4373000</v>
      </c>
      <c r="D21" s="150">
        <f>D20-(Summary!D21-Summary!D20)</f>
        <v>89.149999999999991</v>
      </c>
      <c r="E21" s="150">
        <f>E20-(Summary!E21-Summary!E20)</f>
        <v>3618000</v>
      </c>
      <c r="F21" s="150">
        <f>F20-(Summary!F21-Summary!F20)</f>
        <v>1.2999999999999998</v>
      </c>
      <c r="G21" s="150">
        <f>G20-(Summary!G21-Summary!G20)</f>
        <v>150000</v>
      </c>
      <c r="H21" s="150">
        <f>H20-(Summary!H21-Summary!H20)</f>
        <v>1.2999999999999998</v>
      </c>
      <c r="I21" s="150">
        <f>I20-(Summary!I21-Summary!I20)</f>
        <v>150000</v>
      </c>
      <c r="J21" s="151">
        <f>J20+Summary!B21-Summary!B20+Summary!F21-Summary!F20</f>
        <v>255.32999999999998</v>
      </c>
      <c r="K21" s="151">
        <f>K20+Summary!C21-Summary!C20+Summary!G21-Summary!G20</f>
        <v>12232030</v>
      </c>
      <c r="L21" s="151">
        <f>L20+Summary!D21-Summary!D20+Summary!H21-Summary!H20</f>
        <v>227.03000000000003</v>
      </c>
      <c r="M21" s="151">
        <f>M20+Summary!E21-Summary!E20+Summary!I21-Summary!I20</f>
        <v>11102500</v>
      </c>
      <c r="N21" s="28"/>
    </row>
    <row r="22" spans="1:14" x14ac:dyDescent="0.2">
      <c r="A22" s="144">
        <v>2022</v>
      </c>
      <c r="B22" s="150">
        <f>B21-(Summary!B22-Summary!B21)</f>
        <v>85.6</v>
      </c>
      <c r="C22" s="150">
        <f>C21-(Summary!C22-Summary!C21)</f>
        <v>3360000</v>
      </c>
      <c r="D22" s="150">
        <f>D21-(Summary!D22-Summary!D21)</f>
        <v>57.79999999999999</v>
      </c>
      <c r="E22" s="150">
        <f>E21-(Summary!E22-Summary!E21)</f>
        <v>2605000</v>
      </c>
      <c r="F22" s="150">
        <f>F21-(Summary!F22-Summary!F21)</f>
        <v>1.2999999999999998</v>
      </c>
      <c r="G22" s="150">
        <f>G21-(Summary!G22-Summary!G21)</f>
        <v>150000</v>
      </c>
      <c r="H22" s="150">
        <f>H21-(Summary!H22-Summary!H21)</f>
        <v>1.2999999999999998</v>
      </c>
      <c r="I22" s="150">
        <f>I21-(Summary!I22-Summary!I21)</f>
        <v>150000</v>
      </c>
      <c r="J22" s="151">
        <f>J21+Summary!B22-Summary!B21+Summary!F22-Summary!F21</f>
        <v>286.68</v>
      </c>
      <c r="K22" s="151">
        <f>K21+Summary!C22-Summary!C21+Summary!G22-Summary!G21</f>
        <v>13245030</v>
      </c>
      <c r="L22" s="151">
        <f>L21+Summary!D22-Summary!D21+Summary!H22-Summary!H21</f>
        <v>258.38000000000005</v>
      </c>
      <c r="M22" s="151">
        <f>M21+Summary!E22-Summary!E21+Summary!I22-Summary!I21</f>
        <v>12115500</v>
      </c>
      <c r="N22" s="28"/>
    </row>
    <row r="23" spans="1:14" x14ac:dyDescent="0.2">
      <c r="A23" s="144">
        <v>2023</v>
      </c>
      <c r="B23" s="150">
        <f>B22-(Summary!B23-Summary!B22)</f>
        <v>82</v>
      </c>
      <c r="C23" s="150">
        <f>C22-(Summary!C23-Summary!C22)</f>
        <v>3360000</v>
      </c>
      <c r="D23" s="150">
        <f>D22-(Summary!D23-Summary!D22)</f>
        <v>54.199999999999989</v>
      </c>
      <c r="E23" s="150">
        <f>E22-(Summary!E23-Summary!E22)</f>
        <v>2605000</v>
      </c>
      <c r="F23" s="150">
        <f>F22-(Summary!F23-Summary!F22)</f>
        <v>1.2999999999999998</v>
      </c>
      <c r="G23" s="150">
        <f>G22-(Summary!G23-Summary!G22)</f>
        <v>150000</v>
      </c>
      <c r="H23" s="150">
        <f>H22-(Summary!H23-Summary!H22)</f>
        <v>1.2999999999999998</v>
      </c>
      <c r="I23" s="150">
        <f>I22-(Summary!I23-Summary!I22)</f>
        <v>150000</v>
      </c>
      <c r="J23" s="151">
        <f>J22+Summary!B23-Summary!B22+Summary!F23-Summary!F22</f>
        <v>290.28000000000003</v>
      </c>
      <c r="K23" s="151">
        <f>K22+Summary!C23-Summary!C22+Summary!G23-Summary!G22</f>
        <v>13245030</v>
      </c>
      <c r="L23" s="151">
        <f>L22+Summary!D23-Summary!D22+Summary!H23-Summary!H22</f>
        <v>261.98000000000008</v>
      </c>
      <c r="M23" s="151">
        <f>M22+Summary!E23-Summary!E22+Summary!I23-Summary!I22</f>
        <v>12115500</v>
      </c>
      <c r="N23" s="28"/>
    </row>
    <row r="24" spans="1:14" x14ac:dyDescent="0.2">
      <c r="A24" s="144">
        <v>2024</v>
      </c>
      <c r="B24" s="150">
        <f>B23-(Summary!B24-Summary!B23)</f>
        <v>76.5</v>
      </c>
      <c r="C24" s="150">
        <f>C23-(Summary!C24-Summary!C23)</f>
        <v>2950000</v>
      </c>
      <c r="D24" s="150">
        <f>D23-(Summary!D24-Summary!D23)</f>
        <v>48.699999999999989</v>
      </c>
      <c r="E24" s="150">
        <f>E23-(Summary!E24-Summary!E23)</f>
        <v>2195000</v>
      </c>
      <c r="F24" s="150">
        <f>F23-(Summary!F24-Summary!F23)</f>
        <v>1.2999999999999998</v>
      </c>
      <c r="G24" s="150">
        <f>G23-(Summary!G24-Summary!G23)</f>
        <v>150000</v>
      </c>
      <c r="H24" s="150">
        <f>H23-(Summary!H24-Summary!H23)</f>
        <v>1.2999999999999998</v>
      </c>
      <c r="I24" s="150">
        <f>I23-(Summary!I24-Summary!I23)</f>
        <v>150000</v>
      </c>
      <c r="J24" s="151">
        <f>J23+Summary!B24-Summary!B23+Summary!F24-Summary!F23</f>
        <v>295.78000000000003</v>
      </c>
      <c r="K24" s="151">
        <f>K23+Summary!C24-Summary!C23+Summary!G24-Summary!G23</f>
        <v>13655030</v>
      </c>
      <c r="L24" s="151">
        <f>L23+Summary!D24-Summary!D23+Summary!H24-Summary!H23</f>
        <v>267.48000000000008</v>
      </c>
      <c r="M24" s="151">
        <f>M23+Summary!E24-Summary!E23+Summary!I24-Summary!I23</f>
        <v>12525500</v>
      </c>
      <c r="N24" s="28"/>
    </row>
    <row r="25" spans="1:14" x14ac:dyDescent="0.2">
      <c r="A25" s="144">
        <v>2025</v>
      </c>
      <c r="B25" s="150">
        <f>B24-(Summary!B25-Summary!B24)</f>
        <v>68.3</v>
      </c>
      <c r="C25" s="150">
        <f>C24-(Summary!C25-Summary!C24)</f>
        <v>2780000</v>
      </c>
      <c r="D25" s="150">
        <f>D24-(Summary!D25-Summary!D24)</f>
        <v>40.499999999999986</v>
      </c>
      <c r="E25" s="150">
        <f>E24-(Summary!E25-Summary!E24)</f>
        <v>2025000</v>
      </c>
      <c r="F25" s="150">
        <f>F24-(Summary!F25-Summary!F24)</f>
        <v>1.2999999999999998</v>
      </c>
      <c r="G25" s="150">
        <f>G24-(Summary!G25-Summary!G24)</f>
        <v>150000</v>
      </c>
      <c r="H25" s="150">
        <f>H24-(Summary!H25-Summary!H24)</f>
        <v>1.2999999999999998</v>
      </c>
      <c r="I25" s="150">
        <f>I24-(Summary!I25-Summary!I24)</f>
        <v>150000</v>
      </c>
      <c r="J25" s="151">
        <f>J24+Summary!B25-Summary!B24+Summary!F25-Summary!F24</f>
        <v>303.98</v>
      </c>
      <c r="K25" s="151">
        <f>K24+Summary!C25-Summary!C24+Summary!G25-Summary!G24</f>
        <v>13825030</v>
      </c>
      <c r="L25" s="151">
        <f>L24+Summary!D25-Summary!D24+Summary!H25-Summary!H24</f>
        <v>275.68000000000006</v>
      </c>
      <c r="M25" s="151">
        <f>M24+Summary!E25-Summary!E24+Summary!I25-Summary!I24</f>
        <v>12695500</v>
      </c>
      <c r="N25" s="28"/>
    </row>
    <row r="26" spans="1:14" x14ac:dyDescent="0.2">
      <c r="A26" s="144">
        <v>2026</v>
      </c>
      <c r="B26" s="150">
        <f>B25-(Summary!B26-Summary!B25)</f>
        <v>68.3</v>
      </c>
      <c r="C26" s="150">
        <f>C25-(Summary!C26-Summary!C25)</f>
        <v>2780000</v>
      </c>
      <c r="D26" s="150">
        <f>D25-(Summary!D26-Summary!D25)</f>
        <v>40.499999999999986</v>
      </c>
      <c r="E26" s="150">
        <f>E25-(Summary!E26-Summary!E25)</f>
        <v>2025000</v>
      </c>
      <c r="F26" s="150">
        <f>F25-(Summary!F26-Summary!F25)</f>
        <v>1.2999999999999998</v>
      </c>
      <c r="G26" s="150">
        <f>G25-(Summary!G26-Summary!G25)</f>
        <v>150000</v>
      </c>
      <c r="H26" s="150">
        <f>H25-(Summary!H26-Summary!H25)</f>
        <v>1.2999999999999998</v>
      </c>
      <c r="I26" s="150">
        <f>I25-(Summary!I26-Summary!I25)</f>
        <v>150000</v>
      </c>
      <c r="J26" s="151">
        <f>J25+Summary!B26-Summary!B25+Summary!F26-Summary!F25</f>
        <v>303.98</v>
      </c>
      <c r="K26" s="151">
        <f>K25+Summary!C26-Summary!C25+Summary!G26-Summary!G25</f>
        <v>13825030</v>
      </c>
      <c r="L26" s="151">
        <f>L25+Summary!D26-Summary!D25+Summary!H26-Summary!H25</f>
        <v>275.68000000000006</v>
      </c>
      <c r="M26" s="151">
        <f>M25+Summary!E26-Summary!E25+Summary!I26-Summary!I25</f>
        <v>12695500</v>
      </c>
      <c r="N26" s="28"/>
    </row>
    <row r="27" spans="1:14" x14ac:dyDescent="0.2">
      <c r="A27" s="19" t="s">
        <v>0</v>
      </c>
      <c r="B27" s="152"/>
      <c r="C27" s="153"/>
      <c r="D27" s="153"/>
      <c r="E27" s="153"/>
      <c r="F27" s="153"/>
      <c r="G27" s="153"/>
      <c r="H27" s="153"/>
      <c r="I27" s="153"/>
      <c r="J27" s="153">
        <f>Summary!J27+Summary!F27+Summary!B27</f>
        <v>373.58</v>
      </c>
      <c r="K27" s="153">
        <f>Summary!K27+Summary!G27+Summary!C27</f>
        <v>16935030</v>
      </c>
      <c r="L27" s="153">
        <f>Summary!L27+Summary!H27+Summary!D27</f>
        <v>317.48</v>
      </c>
      <c r="M27" s="153">
        <f>Summary!M27+Summary!I27+Summary!E27</f>
        <v>15050500</v>
      </c>
      <c r="N27" s="28"/>
    </row>
  </sheetData>
  <mergeCells count="9">
    <mergeCell ref="J2:M2"/>
    <mergeCell ref="J3:K3"/>
    <mergeCell ref="L3:M3"/>
    <mergeCell ref="B3:C3"/>
    <mergeCell ref="D3:E3"/>
    <mergeCell ref="B2:E2"/>
    <mergeCell ref="F2:I2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A68DE-3E84-43C4-AB69-E21699A74901}">
  <dimension ref="A1:N27"/>
  <sheetViews>
    <sheetView zoomScale="90" zoomScaleNormal="90" workbookViewId="0">
      <selection activeCell="S12" sqref="S12"/>
    </sheetView>
  </sheetViews>
  <sheetFormatPr defaultColWidth="9.140625" defaultRowHeight="12.75" x14ac:dyDescent="0.2"/>
  <cols>
    <col min="1" max="1" width="9.140625" style="10"/>
    <col min="2" max="2" width="6.28515625" style="10" customWidth="1"/>
    <col min="3" max="3" width="10.42578125" style="10" bestFit="1" customWidth="1"/>
    <col min="4" max="4" width="7.28515625" style="10" customWidth="1"/>
    <col min="5" max="5" width="10.42578125" style="10" bestFit="1" customWidth="1"/>
    <col min="6" max="6" width="7" style="10" customWidth="1"/>
    <col min="7" max="7" width="9.28515625" style="10" bestFit="1" customWidth="1"/>
    <col min="8" max="8" width="6.7109375" style="10" customWidth="1"/>
    <col min="9" max="9" width="9.28515625" style="10" bestFit="1" customWidth="1"/>
    <col min="10" max="10" width="7.42578125" style="10" customWidth="1"/>
    <col min="11" max="11" width="11.5703125" style="10" bestFit="1" customWidth="1"/>
    <col min="12" max="12" width="7.42578125" style="10" customWidth="1"/>
    <col min="13" max="13" width="10.42578125" style="10" bestFit="1" customWidth="1"/>
    <col min="14" max="16384" width="9.140625" style="10"/>
  </cols>
  <sheetData>
    <row r="1" spans="1:13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5.5" customHeight="1" x14ac:dyDescent="0.2">
      <c r="A2" s="9"/>
      <c r="B2" s="164" t="s">
        <v>16</v>
      </c>
      <c r="C2" s="164"/>
      <c r="D2" s="164"/>
      <c r="E2" s="164"/>
      <c r="F2" s="165" t="s">
        <v>24</v>
      </c>
      <c r="G2" s="165"/>
      <c r="H2" s="165"/>
      <c r="I2" s="165"/>
      <c r="J2" s="159" t="s">
        <v>22</v>
      </c>
      <c r="K2" s="160"/>
      <c r="L2" s="160"/>
      <c r="M2" s="161"/>
    </row>
    <row r="3" spans="1:13" ht="12.75" customHeight="1" x14ac:dyDescent="0.2">
      <c r="A3" s="9"/>
      <c r="B3" s="162" t="s">
        <v>177</v>
      </c>
      <c r="C3" s="162"/>
      <c r="D3" s="163" t="s">
        <v>178</v>
      </c>
      <c r="E3" s="163"/>
      <c r="F3" s="162" t="s">
        <v>177</v>
      </c>
      <c r="G3" s="162"/>
      <c r="H3" s="163" t="s">
        <v>178</v>
      </c>
      <c r="I3" s="163"/>
      <c r="J3" s="162" t="s">
        <v>177</v>
      </c>
      <c r="K3" s="162"/>
      <c r="L3" s="163" t="s">
        <v>178</v>
      </c>
      <c r="M3" s="163"/>
    </row>
    <row r="4" spans="1:13" s="19" customFormat="1" ht="35.25" customHeight="1" x14ac:dyDescent="0.2">
      <c r="A4" s="11"/>
      <c r="B4" s="14" t="s">
        <v>179</v>
      </c>
      <c r="C4" s="18" t="s">
        <v>180</v>
      </c>
      <c r="D4" s="14" t="s">
        <v>179</v>
      </c>
      <c r="E4" s="18" t="s">
        <v>180</v>
      </c>
      <c r="F4" s="14" t="s">
        <v>179</v>
      </c>
      <c r="G4" s="18" t="s">
        <v>180</v>
      </c>
      <c r="H4" s="14" t="s">
        <v>179</v>
      </c>
      <c r="I4" s="18" t="s">
        <v>180</v>
      </c>
      <c r="J4" s="14" t="s">
        <v>179</v>
      </c>
      <c r="K4" s="18" t="s">
        <v>180</v>
      </c>
      <c r="L4" s="14" t="s">
        <v>179</v>
      </c>
      <c r="M4" s="18" t="s">
        <v>180</v>
      </c>
    </row>
    <row r="5" spans="1:13" x14ac:dyDescent="0.2">
      <c r="A5" s="144">
        <v>2005</v>
      </c>
      <c r="B5" s="145">
        <f>'Investment Database'!I89</f>
        <v>0</v>
      </c>
      <c r="C5" s="146">
        <f>+'Investment Database'!J89</f>
        <v>0</v>
      </c>
      <c r="D5" s="145">
        <f>'Investment Database'!I84</f>
        <v>0</v>
      </c>
      <c r="E5" s="146">
        <f>+'Investment Database'!J84</f>
        <v>0</v>
      </c>
      <c r="F5" s="145"/>
      <c r="G5" s="146"/>
      <c r="H5" s="145"/>
      <c r="I5" s="146"/>
      <c r="J5" s="145">
        <f>'Investment Database'!I91</f>
        <v>70.73</v>
      </c>
      <c r="K5" s="146">
        <f>'Investment Database'!J91</f>
        <v>2615000</v>
      </c>
      <c r="L5" s="145">
        <f>'Investment Database'!I86</f>
        <v>65.73</v>
      </c>
      <c r="M5" s="146">
        <f>'Investment Database'!J86</f>
        <v>2360000</v>
      </c>
    </row>
    <row r="6" spans="1:13" x14ac:dyDescent="0.2">
      <c r="A6" s="144">
        <v>2006</v>
      </c>
      <c r="B6" s="145">
        <f>+'Investment Database'!K89</f>
        <v>0</v>
      </c>
      <c r="C6" s="146">
        <f>+'Investment Database'!L89</f>
        <v>0</v>
      </c>
      <c r="D6" s="145">
        <f>+'Investment Database'!K84</f>
        <v>0</v>
      </c>
      <c r="E6" s="146">
        <f>+'Investment Database'!L84</f>
        <v>0</v>
      </c>
      <c r="F6" s="145"/>
      <c r="G6" s="146"/>
      <c r="H6" s="145"/>
      <c r="I6" s="146"/>
      <c r="J6" s="145">
        <f>'Investment Database'!K91</f>
        <v>92.7</v>
      </c>
      <c r="K6" s="146">
        <f>'Investment Database'!L91</f>
        <v>3625000</v>
      </c>
      <c r="L6" s="145">
        <f>'Investment Database'!K86</f>
        <v>81.7</v>
      </c>
      <c r="M6" s="146">
        <f>'Investment Database'!L86</f>
        <v>3090000</v>
      </c>
    </row>
    <row r="7" spans="1:13" x14ac:dyDescent="0.2">
      <c r="A7" s="144">
        <v>2007</v>
      </c>
      <c r="B7" s="145">
        <f>+'Investment Database'!M89</f>
        <v>0</v>
      </c>
      <c r="C7" s="146">
        <f>+'Investment Database'!N89</f>
        <v>0</v>
      </c>
      <c r="D7" s="145">
        <f>+'Investment Database'!M84</f>
        <v>0</v>
      </c>
      <c r="E7" s="146">
        <f>+'Investment Database'!N84</f>
        <v>0</v>
      </c>
      <c r="F7" s="145"/>
      <c r="G7" s="146"/>
      <c r="H7" s="145"/>
      <c r="I7" s="146"/>
      <c r="J7" s="145">
        <f>'Investment Database'!M91</f>
        <v>96.3</v>
      </c>
      <c r="K7" s="146">
        <f>'Investment Database'!N91</f>
        <v>4081500</v>
      </c>
      <c r="L7" s="145">
        <f>'Investment Database'!M86</f>
        <v>85.3</v>
      </c>
      <c r="M7" s="146">
        <f>'Investment Database'!N86</f>
        <v>3540000</v>
      </c>
    </row>
    <row r="8" spans="1:13" x14ac:dyDescent="0.2">
      <c r="A8" s="144">
        <v>2008</v>
      </c>
      <c r="B8" s="145">
        <f>+'Investment Database'!O89</f>
        <v>0</v>
      </c>
      <c r="C8" s="146">
        <f>+'Investment Database'!P89</f>
        <v>0</v>
      </c>
      <c r="D8" s="145">
        <f>+'Investment Database'!O84</f>
        <v>0</v>
      </c>
      <c r="E8" s="146">
        <f>+'Investment Database'!P84</f>
        <v>0</v>
      </c>
      <c r="F8" s="145"/>
      <c r="G8" s="146"/>
      <c r="H8" s="145"/>
      <c r="I8" s="146"/>
      <c r="J8" s="145">
        <f>'Investment Database'!O91</f>
        <v>96.3</v>
      </c>
      <c r="K8" s="146">
        <f>'Investment Database'!P91</f>
        <v>4081500</v>
      </c>
      <c r="L8" s="145">
        <f>'Investment Database'!O86</f>
        <v>85.3</v>
      </c>
      <c r="M8" s="146">
        <f>'Investment Database'!P86</f>
        <v>3540000</v>
      </c>
    </row>
    <row r="9" spans="1:13" x14ac:dyDescent="0.2">
      <c r="A9" s="144">
        <v>2009</v>
      </c>
      <c r="B9" s="145">
        <f>+'Investment Database'!Q89</f>
        <v>0</v>
      </c>
      <c r="C9" s="146">
        <f>+'Investment Database'!R89</f>
        <v>0</v>
      </c>
      <c r="D9" s="145">
        <f>+'Investment Database'!Q84</f>
        <v>0</v>
      </c>
      <c r="E9" s="146">
        <f>+'Investment Database'!R84</f>
        <v>0</v>
      </c>
      <c r="F9" s="145"/>
      <c r="G9" s="146"/>
      <c r="H9" s="145"/>
      <c r="I9" s="146"/>
      <c r="J9" s="145">
        <f>'Investment Database'!Q91</f>
        <v>149.56</v>
      </c>
      <c r="K9" s="146">
        <f>'Investment Database'!R91</f>
        <v>6283500</v>
      </c>
      <c r="L9" s="145">
        <f>'Investment Database'!Q86</f>
        <v>138.56</v>
      </c>
      <c r="M9" s="146">
        <f>'Investment Database'!R86</f>
        <v>5742000</v>
      </c>
    </row>
    <row r="10" spans="1:13" x14ac:dyDescent="0.2">
      <c r="A10" s="144">
        <v>2010</v>
      </c>
      <c r="B10" s="145">
        <f>+'Investment Database'!S89</f>
        <v>0</v>
      </c>
      <c r="C10" s="146">
        <f>+'Investment Database'!T89</f>
        <v>0</v>
      </c>
      <c r="D10" s="145">
        <f>+'Investment Database'!S84</f>
        <v>0</v>
      </c>
      <c r="E10" s="146">
        <f>+'Investment Database'!T84</f>
        <v>0</v>
      </c>
      <c r="F10" s="145"/>
      <c r="G10" s="146"/>
      <c r="H10" s="145"/>
      <c r="I10" s="146"/>
      <c r="J10" s="145">
        <f>'Investment Database'!S91</f>
        <v>168.31</v>
      </c>
      <c r="K10" s="146">
        <f>'Investment Database'!T91</f>
        <v>6993500</v>
      </c>
      <c r="L10" s="145">
        <f>'Investment Database'!S86</f>
        <v>157.31</v>
      </c>
      <c r="M10" s="146">
        <f>'Investment Database'!T86</f>
        <v>6452000</v>
      </c>
    </row>
    <row r="11" spans="1:13" x14ac:dyDescent="0.2">
      <c r="A11" s="144">
        <v>2011</v>
      </c>
      <c r="B11" s="145">
        <f>+'Investment Database'!U89</f>
        <v>0</v>
      </c>
      <c r="C11" s="146">
        <f>+'Investment Database'!V89</f>
        <v>0</v>
      </c>
      <c r="D11" s="145">
        <f>+'Investment Database'!U84</f>
        <v>0</v>
      </c>
      <c r="E11" s="146">
        <f>+'Investment Database'!V84</f>
        <v>0</v>
      </c>
      <c r="F11" s="145"/>
      <c r="G11" s="146"/>
      <c r="H11" s="145"/>
      <c r="I11" s="146"/>
      <c r="J11" s="145">
        <f>'Investment Database'!U91</f>
        <v>184.40999999999997</v>
      </c>
      <c r="K11" s="146">
        <f>'Investment Database'!V91</f>
        <v>8009400</v>
      </c>
      <c r="L11" s="145">
        <f>'Investment Database'!U86</f>
        <v>172.10999999999999</v>
      </c>
      <c r="M11" s="146">
        <f>'Investment Database'!V86</f>
        <v>7462000</v>
      </c>
    </row>
    <row r="12" spans="1:13" x14ac:dyDescent="0.2">
      <c r="A12" s="144">
        <v>2012</v>
      </c>
      <c r="B12" s="145">
        <f>+'Investment Database'!W89</f>
        <v>0</v>
      </c>
      <c r="C12" s="146">
        <f>+'Investment Database'!X89</f>
        <v>0</v>
      </c>
      <c r="D12" s="145">
        <f>+'Investment Database'!W84</f>
        <v>0</v>
      </c>
      <c r="E12" s="146">
        <f>+'Investment Database'!X84</f>
        <v>0</v>
      </c>
      <c r="F12" s="145"/>
      <c r="G12" s="146"/>
      <c r="H12" s="145"/>
      <c r="I12" s="146"/>
      <c r="J12" s="145">
        <f>'Investment Database'!W91</f>
        <v>185.81</v>
      </c>
      <c r="K12" s="146">
        <f>'Investment Database'!X91</f>
        <v>8459400</v>
      </c>
      <c r="L12" s="145">
        <f>'Investment Database'!W86</f>
        <v>173.51000000000002</v>
      </c>
      <c r="M12" s="146">
        <f>'Investment Database'!X86</f>
        <v>7912000</v>
      </c>
    </row>
    <row r="13" spans="1:13" x14ac:dyDescent="0.2">
      <c r="A13" s="144">
        <v>2013</v>
      </c>
      <c r="B13" s="145">
        <f>+'Investment Database'!Y89</f>
        <v>0</v>
      </c>
      <c r="C13" s="146">
        <f>+'Investment Database'!Z89</f>
        <v>0</v>
      </c>
      <c r="D13" s="145">
        <f>+'Investment Database'!Y84</f>
        <v>0</v>
      </c>
      <c r="E13" s="146">
        <f>+'Investment Database'!Z84</f>
        <v>0</v>
      </c>
      <c r="F13" s="145"/>
      <c r="G13" s="146"/>
      <c r="H13" s="145"/>
      <c r="I13" s="146"/>
      <c r="J13" s="145">
        <f>'Investment Database'!Y91</f>
        <v>198.16</v>
      </c>
      <c r="K13" s="146">
        <f>'Investment Database'!Z91</f>
        <v>8903900</v>
      </c>
      <c r="L13" s="145">
        <f>'Investment Database'!Y86</f>
        <v>185.86</v>
      </c>
      <c r="M13" s="146">
        <f>'Investment Database'!Z86</f>
        <v>8356500</v>
      </c>
    </row>
    <row r="14" spans="1:13" x14ac:dyDescent="0.2">
      <c r="A14" s="144">
        <v>2014</v>
      </c>
      <c r="B14" s="145">
        <f>+'Investment Database'!AA89</f>
        <v>0</v>
      </c>
      <c r="C14" s="146">
        <f>+'Investment Database'!AB89</f>
        <v>0</v>
      </c>
      <c r="D14" s="145">
        <f>+'Investment Database'!AA84</f>
        <v>0</v>
      </c>
      <c r="E14" s="146">
        <f>+'Investment Database'!AB84</f>
        <v>0</v>
      </c>
      <c r="F14" s="145"/>
      <c r="G14" s="146"/>
      <c r="H14" s="145"/>
      <c r="I14" s="146"/>
      <c r="J14" s="145">
        <f>'Investment Database'!AA91</f>
        <v>202.45999999999998</v>
      </c>
      <c r="K14" s="146">
        <f>'Investment Database'!AB91</f>
        <v>9173900</v>
      </c>
      <c r="L14" s="145">
        <f>'Investment Database'!AA86</f>
        <v>190.16</v>
      </c>
      <c r="M14" s="146">
        <f>'Investment Database'!AB86</f>
        <v>8626500</v>
      </c>
    </row>
    <row r="15" spans="1:13" x14ac:dyDescent="0.2">
      <c r="A15" s="144">
        <v>2015</v>
      </c>
      <c r="B15" s="145">
        <f>+'Investment Database'!AC89</f>
        <v>0</v>
      </c>
      <c r="C15" s="146">
        <f>+'Investment Database'!AD89</f>
        <v>0</v>
      </c>
      <c r="D15" s="145">
        <f>+'Investment Database'!AC84</f>
        <v>0</v>
      </c>
      <c r="E15" s="146">
        <f>+'Investment Database'!AD84</f>
        <v>0</v>
      </c>
      <c r="F15" s="145">
        <f>'Investment Database'!AC90</f>
        <v>0</v>
      </c>
      <c r="G15" s="146">
        <f>'Investment Database'!AD90</f>
        <v>0</v>
      </c>
      <c r="H15" s="145">
        <f>'Investment Database'!AC85</f>
        <v>0</v>
      </c>
      <c r="I15" s="146">
        <f>'Investment Database'!AD85</f>
        <v>0</v>
      </c>
      <c r="J15" s="145">
        <f>'Investment Database'!AC91</f>
        <v>203.96</v>
      </c>
      <c r="K15" s="146">
        <f>'Investment Database'!AD91</f>
        <v>9173900</v>
      </c>
      <c r="L15" s="145">
        <f>'Investment Database'!AC86</f>
        <v>191.66000000000003</v>
      </c>
      <c r="M15" s="146">
        <f>'Investment Database'!AD86</f>
        <v>8626500</v>
      </c>
    </row>
    <row r="16" spans="1:13" x14ac:dyDescent="0.2">
      <c r="A16" s="144">
        <v>2016</v>
      </c>
      <c r="B16" s="145">
        <f>+'Investment Database'!AE89</f>
        <v>0</v>
      </c>
      <c r="C16" s="146">
        <f>+'Investment Database'!AF89</f>
        <v>0</v>
      </c>
      <c r="D16" s="145">
        <f>+'Investment Database'!AE84</f>
        <v>0</v>
      </c>
      <c r="E16" s="146">
        <f>+'Investment Database'!AF84</f>
        <v>0</v>
      </c>
      <c r="F16" s="145">
        <f>'Investment Database'!AE90</f>
        <v>0</v>
      </c>
      <c r="G16" s="146">
        <f>'Investment Database'!AF90</f>
        <v>0</v>
      </c>
      <c r="H16" s="145">
        <f>'Investment Database'!AE85</f>
        <v>0</v>
      </c>
      <c r="I16" s="146">
        <f>'Investment Database'!AF85</f>
        <v>0</v>
      </c>
      <c r="J16" s="145">
        <f>'Investment Database'!AE91</f>
        <v>227.08</v>
      </c>
      <c r="K16" s="146">
        <f>'Investment Database'!AF91</f>
        <v>10237530</v>
      </c>
      <c r="L16" s="145">
        <f>'Investment Database'!AE86</f>
        <v>209.78000000000003</v>
      </c>
      <c r="M16" s="146">
        <f>'Investment Database'!AF86</f>
        <v>9545000</v>
      </c>
    </row>
    <row r="17" spans="1:14" x14ac:dyDescent="0.2">
      <c r="A17" s="144">
        <v>2017</v>
      </c>
      <c r="B17" s="145">
        <f>+'Investment Database'!AG89</f>
        <v>0</v>
      </c>
      <c r="C17" s="146">
        <f>+'Investment Database'!AH89</f>
        <v>0</v>
      </c>
      <c r="D17" s="145">
        <f>+'Investment Database'!AG84</f>
        <v>0</v>
      </c>
      <c r="E17" s="146">
        <f>+'Investment Database'!AH84</f>
        <v>0</v>
      </c>
      <c r="F17" s="145">
        <f>'Investment Database'!AG90</f>
        <v>0</v>
      </c>
      <c r="G17" s="146">
        <f>'Investment Database'!AH90</f>
        <v>0</v>
      </c>
      <c r="H17" s="145">
        <f>'Investment Database'!AG85</f>
        <v>0</v>
      </c>
      <c r="I17" s="146">
        <f>'Investment Database'!AH85</f>
        <v>0</v>
      </c>
      <c r="J17" s="145">
        <f>'Investment Database'!AG91</f>
        <v>227.58</v>
      </c>
      <c r="K17" s="146">
        <f>'Investment Database'!AH91</f>
        <v>10367030</v>
      </c>
      <c r="L17" s="145">
        <f>'Investment Database'!AG86</f>
        <v>210.28000000000003</v>
      </c>
      <c r="M17" s="146">
        <f>'Investment Database'!AH86</f>
        <v>9674500</v>
      </c>
      <c r="N17" s="28"/>
    </row>
    <row r="18" spans="1:14" x14ac:dyDescent="0.2">
      <c r="A18" s="144">
        <v>2018</v>
      </c>
      <c r="B18" s="145">
        <f>'Investment Database'!AI89</f>
        <v>0</v>
      </c>
      <c r="C18" s="146">
        <f>'Investment Database'!AJ89</f>
        <v>0</v>
      </c>
      <c r="D18" s="145">
        <f>+'Investment Database'!AI84</f>
        <v>0</v>
      </c>
      <c r="E18" s="146">
        <f>+'Investment Database'!AJ84</f>
        <v>0</v>
      </c>
      <c r="F18" s="145">
        <f>'Investment Database'!AI90</f>
        <v>0</v>
      </c>
      <c r="G18" s="146">
        <f>'Investment Database'!AJ90</f>
        <v>0</v>
      </c>
      <c r="H18" s="145">
        <f>'Investment Database'!AI85</f>
        <v>0</v>
      </c>
      <c r="I18" s="146">
        <f>'Investment Database'!AJ85</f>
        <v>0</v>
      </c>
      <c r="J18" s="145">
        <f>'Investment Database'!AI91</f>
        <v>229.33</v>
      </c>
      <c r="K18" s="146">
        <f>'Investment Database'!AJ91</f>
        <v>10546030</v>
      </c>
      <c r="L18" s="145">
        <f>'Investment Database'!AI86</f>
        <v>212.03000000000003</v>
      </c>
      <c r="M18" s="146">
        <f>'Investment Database'!AJ86</f>
        <v>9853500</v>
      </c>
      <c r="N18" s="28"/>
    </row>
    <row r="19" spans="1:14" x14ac:dyDescent="0.2">
      <c r="A19" s="147">
        <v>2019</v>
      </c>
      <c r="B19" s="148">
        <f>'Investment Database'!AK89</f>
        <v>0</v>
      </c>
      <c r="C19" s="149">
        <f>'Investment Database'!AL89</f>
        <v>0</v>
      </c>
      <c r="D19" s="148">
        <f>'Investment Database'!AK84</f>
        <v>0</v>
      </c>
      <c r="E19" s="149">
        <f>'Investment Database'!AL84</f>
        <v>0</v>
      </c>
      <c r="F19" s="148">
        <f>'Investment Database'!AK90</f>
        <v>0</v>
      </c>
      <c r="G19" s="149">
        <f>'Investment Database'!AL90</f>
        <v>180000</v>
      </c>
      <c r="H19" s="148">
        <f>'Investment Database'!AK85</f>
        <v>0</v>
      </c>
      <c r="I19" s="149">
        <f>'Investment Database'!AL85</f>
        <v>180000</v>
      </c>
      <c r="J19" s="148">
        <f>'Investment Database'!AK91</f>
        <v>240.53</v>
      </c>
      <c r="K19" s="149">
        <f>'Investment Database'!AL91</f>
        <v>10983030</v>
      </c>
      <c r="L19" s="148">
        <f>'Investment Database'!AK86</f>
        <v>212.23000000000002</v>
      </c>
      <c r="M19" s="149">
        <f>'Investment Database'!AL86</f>
        <v>9853500</v>
      </c>
      <c r="N19" s="28" t="s">
        <v>181</v>
      </c>
    </row>
    <row r="20" spans="1:14" x14ac:dyDescent="0.2">
      <c r="A20" s="144">
        <v>2020</v>
      </c>
      <c r="B20" s="150">
        <f>'Investment Database'!AM89</f>
        <v>8.4</v>
      </c>
      <c r="C20" s="151">
        <f>'Investment Database'!AN89</f>
        <v>720000</v>
      </c>
      <c r="D20" s="151">
        <f>'Investment Database'!AM84</f>
        <v>8.4</v>
      </c>
      <c r="E20" s="151">
        <f>'Investment Database'!AN84</f>
        <v>720000</v>
      </c>
      <c r="F20" s="151">
        <f>'Investment Database'!AM90</f>
        <v>2.5</v>
      </c>
      <c r="G20" s="151">
        <f>'Investment Database'!AN90</f>
        <v>399000</v>
      </c>
      <c r="H20" s="151">
        <f>'Investment Database'!AM85</f>
        <v>2.5</v>
      </c>
      <c r="I20" s="151">
        <f>'Investment Database'!AN85</f>
        <v>399000</v>
      </c>
      <c r="J20" s="151">
        <f>'Investment Database'!AM91</f>
        <v>240.53</v>
      </c>
      <c r="K20" s="151">
        <f>'Investment Database'!AN91</f>
        <v>10983030</v>
      </c>
      <c r="L20" s="151">
        <f>'Investment Database'!AM86</f>
        <v>212.23000000000002</v>
      </c>
      <c r="M20" s="151">
        <f>'Investment Database'!AN86</f>
        <v>9853500</v>
      </c>
      <c r="N20" s="28"/>
    </row>
    <row r="21" spans="1:14" x14ac:dyDescent="0.2">
      <c r="A21" s="144">
        <v>2021</v>
      </c>
      <c r="B21" s="150">
        <f>'Investment Database'!AO89</f>
        <v>8.4</v>
      </c>
      <c r="C21" s="151">
        <f>'Investment Database'!AP89</f>
        <v>720000</v>
      </c>
      <c r="D21" s="151">
        <f>'Investment Database'!AO84</f>
        <v>8.4</v>
      </c>
      <c r="E21" s="151">
        <f>'Investment Database'!AP84</f>
        <v>720000</v>
      </c>
      <c r="F21" s="151">
        <f>'Investment Database'!AO90</f>
        <v>6.3999999999999995</v>
      </c>
      <c r="G21" s="151">
        <f>'Investment Database'!AP90</f>
        <v>709000</v>
      </c>
      <c r="H21" s="151">
        <f>'Investment Database'!AO85</f>
        <v>6.3999999999999995</v>
      </c>
      <c r="I21" s="151">
        <f>'Investment Database'!AP85</f>
        <v>709000</v>
      </c>
      <c r="J21" s="151">
        <f>'Investment Database'!AO91</f>
        <v>240.53</v>
      </c>
      <c r="K21" s="151">
        <f>'Investment Database'!AP91</f>
        <v>10983030</v>
      </c>
      <c r="L21" s="151">
        <f>'Investment Database'!AO86</f>
        <v>212.23000000000002</v>
      </c>
      <c r="M21" s="151">
        <f>'Investment Database'!AP86</f>
        <v>9853500</v>
      </c>
      <c r="N21" s="28"/>
    </row>
    <row r="22" spans="1:14" x14ac:dyDescent="0.2">
      <c r="A22" s="144">
        <v>2022</v>
      </c>
      <c r="B22" s="150">
        <f>'Investment Database'!AQ89</f>
        <v>39.75</v>
      </c>
      <c r="C22" s="151">
        <f>'Investment Database'!AR89</f>
        <v>1733000</v>
      </c>
      <c r="D22" s="151">
        <f>'Investment Database'!AQ84</f>
        <v>39.75</v>
      </c>
      <c r="E22" s="151">
        <f>'Investment Database'!AR84</f>
        <v>1733000</v>
      </c>
      <c r="F22" s="151">
        <f>'Investment Database'!AQ90</f>
        <v>6.3999999999999995</v>
      </c>
      <c r="G22" s="151">
        <f>'Investment Database'!AR90</f>
        <v>709000</v>
      </c>
      <c r="H22" s="151">
        <f>'Investment Database'!AQ85</f>
        <v>6.3999999999999995</v>
      </c>
      <c r="I22" s="151">
        <f>'Investment Database'!AR85</f>
        <v>709000</v>
      </c>
      <c r="J22" s="151">
        <f>'Investment Database'!AQ91</f>
        <v>240.53</v>
      </c>
      <c r="K22" s="151">
        <f>'Investment Database'!AR91</f>
        <v>10983030</v>
      </c>
      <c r="L22" s="151">
        <f>'Investment Database'!AQ86</f>
        <v>212.23000000000002</v>
      </c>
      <c r="M22" s="151">
        <f>'Investment Database'!AR86</f>
        <v>9853500</v>
      </c>
      <c r="N22" s="28"/>
    </row>
    <row r="23" spans="1:14" x14ac:dyDescent="0.2">
      <c r="A23" s="144">
        <v>2023</v>
      </c>
      <c r="B23" s="152">
        <f>'Investment Database'!AS89</f>
        <v>43.35</v>
      </c>
      <c r="C23" s="153">
        <f>'Investment Database'!AT89</f>
        <v>1733000</v>
      </c>
      <c r="D23" s="151">
        <f>'Investment Database'!AS84</f>
        <v>43.35</v>
      </c>
      <c r="E23" s="151">
        <f>'Investment Database'!AT84</f>
        <v>1733000</v>
      </c>
      <c r="F23" s="153">
        <f>'Investment Database'!AS90</f>
        <v>6.3999999999999995</v>
      </c>
      <c r="G23" s="153">
        <f>'Investment Database'!AT90</f>
        <v>709000</v>
      </c>
      <c r="H23" s="151">
        <f>'Investment Database'!AS85</f>
        <v>6.3999999999999995</v>
      </c>
      <c r="I23" s="151">
        <f>'Investment Database'!AT85</f>
        <v>709000</v>
      </c>
      <c r="J23" s="151">
        <f>'Investment Database'!AS91</f>
        <v>240.53</v>
      </c>
      <c r="K23" s="153">
        <f>'Investment Database'!AT91</f>
        <v>10983030</v>
      </c>
      <c r="L23" s="151">
        <f>'Investment Database'!AS86</f>
        <v>212.23000000000002</v>
      </c>
      <c r="M23" s="151">
        <f>'Investment Database'!AT86</f>
        <v>9853500</v>
      </c>
      <c r="N23" s="28"/>
    </row>
    <row r="24" spans="1:14" x14ac:dyDescent="0.2">
      <c r="A24" s="144">
        <v>2024</v>
      </c>
      <c r="B24" s="152">
        <f>'Investment Database'!AU89</f>
        <v>48.85</v>
      </c>
      <c r="C24" s="153">
        <f>'Investment Database'!AV89</f>
        <v>2143000</v>
      </c>
      <c r="D24" s="153">
        <f>'Investment Database'!AU84</f>
        <v>48.85</v>
      </c>
      <c r="E24" s="153">
        <f>'Investment Database'!AV84</f>
        <v>2143000</v>
      </c>
      <c r="F24" s="153">
        <f>'Investment Database'!AU90</f>
        <v>6.3999999999999995</v>
      </c>
      <c r="G24" s="153">
        <f>'Investment Database'!AV90</f>
        <v>709000</v>
      </c>
      <c r="H24" s="153">
        <f>'Investment Database'!AU85</f>
        <v>6.3999999999999995</v>
      </c>
      <c r="I24" s="153">
        <f>'Investment Database'!AV85</f>
        <v>709000</v>
      </c>
      <c r="J24" s="153">
        <f>'Investment Database'!AU91</f>
        <v>240.53</v>
      </c>
      <c r="K24" s="153">
        <f>'Investment Database'!AV91</f>
        <v>10983030</v>
      </c>
      <c r="L24" s="151">
        <f>'Investment Database'!AU86</f>
        <v>212.23000000000002</v>
      </c>
      <c r="M24" s="153">
        <f>'Investment Database'!AV86</f>
        <v>9853500</v>
      </c>
      <c r="N24" s="28"/>
    </row>
    <row r="25" spans="1:14" x14ac:dyDescent="0.2">
      <c r="A25" s="144">
        <v>2025</v>
      </c>
      <c r="B25" s="152">
        <f>'Investment Database'!AW89</f>
        <v>57.050000000000004</v>
      </c>
      <c r="C25" s="153">
        <f>'Investment Database'!AX89</f>
        <v>2313000</v>
      </c>
      <c r="D25" s="153">
        <f>'Investment Database'!AW84</f>
        <v>57.050000000000004</v>
      </c>
      <c r="E25" s="153">
        <f>'Investment Database'!AX84</f>
        <v>2313000</v>
      </c>
      <c r="F25" s="153">
        <f>'Investment Database'!AW90</f>
        <v>6.3999999999999995</v>
      </c>
      <c r="G25" s="153">
        <f>'Investment Database'!AX90</f>
        <v>709000</v>
      </c>
      <c r="H25" s="153">
        <f>'Investment Database'!AW85</f>
        <v>6.3999999999999995</v>
      </c>
      <c r="I25" s="153">
        <f>'Investment Database'!AX85</f>
        <v>709000</v>
      </c>
      <c r="J25" s="153">
        <f>'Investment Database'!AW91</f>
        <v>240.53</v>
      </c>
      <c r="K25" s="153">
        <f>'Investment Database'!AX91</f>
        <v>10983030</v>
      </c>
      <c r="L25" s="153">
        <f>'Investment Database'!AW86</f>
        <v>212.23000000000002</v>
      </c>
      <c r="M25" s="153">
        <f>'Investment Database'!AX86</f>
        <v>9853500</v>
      </c>
      <c r="N25" s="28"/>
    </row>
    <row r="26" spans="1:14" x14ac:dyDescent="0.2">
      <c r="A26" s="144">
        <v>2026</v>
      </c>
      <c r="B26" s="152">
        <f>'Investment Database'!AY89</f>
        <v>57.050000000000004</v>
      </c>
      <c r="C26" s="153">
        <f>'Investment Database'!AZ89</f>
        <v>2313000</v>
      </c>
      <c r="D26" s="153">
        <f>'Investment Database'!AY84</f>
        <v>57.050000000000004</v>
      </c>
      <c r="E26" s="153">
        <f>'Investment Database'!AZ84</f>
        <v>2313000</v>
      </c>
      <c r="F26" s="153">
        <f>'Investment Database'!AY90</f>
        <v>6.3999999999999995</v>
      </c>
      <c r="G26" s="153">
        <f>'Investment Database'!AZ90</f>
        <v>709000</v>
      </c>
      <c r="H26" s="153">
        <f>'Investment Database'!AY85</f>
        <v>6.3999999999999995</v>
      </c>
      <c r="I26" s="153">
        <f>'Investment Database'!AZ85</f>
        <v>709000</v>
      </c>
      <c r="J26" s="153">
        <f>'Investment Database'!AY91</f>
        <v>240.53</v>
      </c>
      <c r="K26" s="153">
        <f>'Investment Database'!AZ91</f>
        <v>10983030</v>
      </c>
      <c r="L26" s="153">
        <f>'Investment Database'!AY86</f>
        <v>212.23000000000002</v>
      </c>
      <c r="M26" s="153">
        <f>'Investment Database'!AZ86</f>
        <v>9853500</v>
      </c>
      <c r="N26" s="28"/>
    </row>
    <row r="27" spans="1:14" x14ac:dyDescent="0.2">
      <c r="A27" s="19" t="s">
        <v>0</v>
      </c>
      <c r="B27" s="152">
        <f>'Investment Database'!BA89</f>
        <v>125.35</v>
      </c>
      <c r="C27" s="153">
        <f>'Investment Database'!BB89</f>
        <v>5093000</v>
      </c>
      <c r="D27" s="153">
        <f>'Investment Database'!BA84</f>
        <v>97.55</v>
      </c>
      <c r="E27" s="153">
        <f>'Investment Database'!BB84</f>
        <v>4338000</v>
      </c>
      <c r="F27" s="153">
        <f>'Investment Database'!BA90</f>
        <v>7.6999999999999993</v>
      </c>
      <c r="G27" s="153">
        <f>'Investment Database'!BB90</f>
        <v>859000</v>
      </c>
      <c r="H27" s="153">
        <f>'Investment Database'!BA85</f>
        <v>7.6999999999999993</v>
      </c>
      <c r="I27" s="153">
        <f>'Investment Database'!BB85</f>
        <v>859000</v>
      </c>
      <c r="J27" s="153">
        <f>'Investment Database'!BA91</f>
        <v>240.53</v>
      </c>
      <c r="K27" s="153">
        <f>'Investment Database'!BB91</f>
        <v>10983030</v>
      </c>
      <c r="L27" s="153">
        <f>'Investment Database'!BA86</f>
        <v>212.23000000000002</v>
      </c>
      <c r="M27" s="153">
        <f>'Investment Database'!BB86</f>
        <v>9853500</v>
      </c>
      <c r="N27" s="28"/>
    </row>
  </sheetData>
  <mergeCells count="9"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ABE82C4065504290333360A965CEA9" ma:contentTypeVersion="8" ma:contentTypeDescription="Create a new document." ma:contentTypeScope="" ma:versionID="4e59d70cdd8953cb3698034cb3fb5ba1">
  <xsd:schema xmlns:xsd="http://www.w3.org/2001/XMLSchema" xmlns:xs="http://www.w3.org/2001/XMLSchema" xmlns:p="http://schemas.microsoft.com/office/2006/metadata/properties" xmlns:ns3="2521ea77-bf02-4234-ba55-423abea0a1ae" xmlns:ns4="29b01f84-3aee-4faf-9f5c-b991e8eaaaf9" targetNamespace="http://schemas.microsoft.com/office/2006/metadata/properties" ma:root="true" ma:fieldsID="00ebea8d75e61dd64ff7da1c7cdef54d" ns3:_="" ns4:_="">
    <xsd:import namespace="2521ea77-bf02-4234-ba55-423abea0a1ae"/>
    <xsd:import namespace="29b01f84-3aee-4faf-9f5c-b991e8eaaa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21ea77-bf02-4234-ba55-423abea0a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01f84-3aee-4faf-9f5c-b991e8eaaa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7EE48F-9F99-4C44-BD26-AC8C49BA32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21ea77-bf02-4234-ba55-423abea0a1ae"/>
    <ds:schemaRef ds:uri="29b01f84-3aee-4faf-9f5c-b991e8eaaa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3FE5E9-F873-4BE7-902F-FEEC30E421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B85E64-D835-44DE-B535-CB03EFC514B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Investment Database</vt:lpstr>
      <vt:lpstr>2019 Chart Regas EU-28</vt:lpstr>
      <vt:lpstr>2019 Chart Regas Europe</vt:lpstr>
      <vt:lpstr>2019 Chart Storage EU-28</vt:lpstr>
      <vt:lpstr>2019 Chart Storage Europe</vt:lpstr>
      <vt:lpstr>Chart Table</vt:lpstr>
      <vt:lpstr>Summary</vt:lpstr>
      <vt:lpstr>'Investment Database'!Print_Area</vt:lpstr>
    </vt:vector>
  </TitlesOfParts>
  <Manager/>
  <Company>Enagas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EN31113</dc:creator>
  <cp:keywords/>
  <dc:description/>
  <cp:lastModifiedBy>Bogdan Simion</cp:lastModifiedBy>
  <cp:revision/>
  <dcterms:created xsi:type="dcterms:W3CDTF">2007-10-26T10:44:16Z</dcterms:created>
  <dcterms:modified xsi:type="dcterms:W3CDTF">2019-10-30T10:31:21Z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0x01010022ABE82C4065504290333360A965CEA9</vt:lpwstr>
  </property>
</Properties>
</file>